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  <definedName name="_xlnm.Print_Area" localSheetId="0">'2019 - 2022'!$A$1:$P$196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6" i="10" l="1"/>
  <c r="M138" i="10" l="1"/>
  <c r="M74" i="10"/>
  <c r="M80" i="10"/>
  <c r="M144" i="10" l="1"/>
  <c r="M44" i="10"/>
  <c r="O194" i="10" l="1"/>
  <c r="O186" i="10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16" i="10"/>
  <c r="O115" i="10"/>
  <c r="O114" i="10"/>
  <c r="O113" i="10"/>
  <c r="O112" i="10"/>
  <c r="O111" i="10" s="1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196" i="10" s="1"/>
  <c r="O20" i="10"/>
  <c r="O195" i="10" s="1"/>
  <c r="O19" i="10"/>
  <c r="O18" i="10"/>
  <c r="O193" i="10" s="1"/>
  <c r="O17" i="10"/>
  <c r="O192" i="10" s="1"/>
  <c r="O191" i="10" s="1"/>
  <c r="O10" i="10"/>
  <c r="M127" i="10"/>
  <c r="O16" i="10" l="1"/>
  <c r="M38" i="10"/>
  <c r="M125" i="10" l="1"/>
  <c r="M124" i="10"/>
  <c r="N125" i="10"/>
  <c r="N124" i="10"/>
  <c r="J21" i="10" l="1"/>
  <c r="K21" i="10"/>
  <c r="L21" i="10"/>
  <c r="M21" i="10"/>
  <c r="N21" i="10"/>
  <c r="P21" i="10"/>
  <c r="J20" i="10"/>
  <c r="K20" i="10"/>
  <c r="L20" i="10"/>
  <c r="M20" i="10"/>
  <c r="N20" i="10"/>
  <c r="P20" i="10"/>
  <c r="J19" i="10"/>
  <c r="K19" i="10"/>
  <c r="L19" i="10"/>
  <c r="M19" i="10"/>
  <c r="N19" i="10"/>
  <c r="P19" i="10"/>
  <c r="J18" i="10"/>
  <c r="K18" i="10"/>
  <c r="L18" i="10"/>
  <c r="M18" i="10"/>
  <c r="N18" i="10"/>
  <c r="P18" i="10"/>
  <c r="J17" i="10"/>
  <c r="K17" i="10"/>
  <c r="L17" i="10"/>
  <c r="M17" i="10"/>
  <c r="N17" i="10"/>
  <c r="P17" i="10"/>
  <c r="I21" i="10"/>
  <c r="I20" i="10"/>
  <c r="I19" i="10"/>
  <c r="I18" i="10"/>
  <c r="I17" i="10"/>
  <c r="H28" i="10"/>
  <c r="I28" i="10"/>
  <c r="J28" i="10"/>
  <c r="K28" i="10"/>
  <c r="L28" i="10"/>
  <c r="M28" i="10"/>
  <c r="N28" i="10"/>
  <c r="P28" i="10"/>
  <c r="G29" i="10"/>
  <c r="G30" i="10"/>
  <c r="G31" i="10"/>
  <c r="G32" i="10"/>
  <c r="G28" i="10" l="1"/>
  <c r="L127" i="10" l="1"/>
  <c r="L125" i="10"/>
  <c r="L124" i="10"/>
  <c r="L50" i="10" l="1"/>
  <c r="N123" i="10" l="1"/>
  <c r="L74" i="10"/>
  <c r="L70" i="10" s="1"/>
  <c r="L92" i="10"/>
  <c r="L138" i="10"/>
  <c r="L38" i="10"/>
  <c r="L68" i="10"/>
  <c r="L64" i="10" s="1"/>
  <c r="L44" i="10" l="1"/>
  <c r="G44" i="10" s="1"/>
  <c r="N76" i="10"/>
  <c r="M76" i="10"/>
  <c r="L86" i="10"/>
  <c r="L123" i="10"/>
  <c r="N52" i="10"/>
  <c r="L46" i="10"/>
  <c r="L115" i="10"/>
  <c r="K56" i="10"/>
  <c r="K22" i="10"/>
  <c r="K112" i="10"/>
  <c r="K138" i="10"/>
  <c r="K144" i="10"/>
  <c r="K140" i="10" s="1"/>
  <c r="K126" i="10"/>
  <c r="K123" i="10" s="1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P113" i="10"/>
  <c r="P114" i="10"/>
  <c r="P115" i="10"/>
  <c r="P116" i="10"/>
  <c r="N113" i="10"/>
  <c r="N114" i="10"/>
  <c r="N115" i="10"/>
  <c r="N116" i="10"/>
  <c r="M113" i="10"/>
  <c r="M114" i="10"/>
  <c r="M115" i="10"/>
  <c r="M116" i="10"/>
  <c r="L113" i="10"/>
  <c r="L114" i="10"/>
  <c r="L116" i="10"/>
  <c r="K116" i="10"/>
  <c r="J114" i="10"/>
  <c r="J116" i="10"/>
  <c r="M112" i="10"/>
  <c r="N112" i="10"/>
  <c r="P112" i="10"/>
  <c r="I113" i="10"/>
  <c r="I114" i="10"/>
  <c r="I116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22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8" i="10"/>
  <c r="M82" i="10"/>
  <c r="M70" i="10"/>
  <c r="M64" i="10"/>
  <c r="M58" i="10"/>
  <c r="M52" i="10"/>
  <c r="M46" i="10"/>
  <c r="M40" i="10"/>
  <c r="M34" i="10"/>
  <c r="M22" i="10"/>
  <c r="M10" i="10"/>
  <c r="J154" i="10"/>
  <c r="J152" i="10" s="1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G125" i="10" s="1"/>
  <c r="J124" i="10"/>
  <c r="J123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J36" i="10"/>
  <c r="J35" i="10"/>
  <c r="I193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K134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2" i="10"/>
  <c r="L88" i="10"/>
  <c r="K94" i="10"/>
  <c r="L94" i="10"/>
  <c r="L100" i="10"/>
  <c r="G105" i="10"/>
  <c r="G104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1" i="10"/>
  <c r="G27" i="10"/>
  <c r="J22" i="10"/>
  <c r="I117" i="10"/>
  <c r="G119" i="10"/>
  <c r="J117" i="10"/>
  <c r="G118" i="10"/>
  <c r="G121" i="10"/>
  <c r="L52" i="10"/>
  <c r="K52" i="10"/>
  <c r="P52" i="10"/>
  <c r="K113" i="10"/>
  <c r="G24" i="10"/>
  <c r="K193" i="10" l="1"/>
  <c r="G35" i="10"/>
  <c r="I196" i="10"/>
  <c r="J88" i="10"/>
  <c r="G56" i="10"/>
  <c r="M192" i="10"/>
  <c r="G116" i="10"/>
  <c r="N196" i="10"/>
  <c r="G154" i="10"/>
  <c r="I195" i="10"/>
  <c r="N195" i="10"/>
  <c r="G138" i="10"/>
  <c r="G134" i="10" s="1"/>
  <c r="I134" i="10"/>
  <c r="J134" i="10"/>
  <c r="G80" i="10"/>
  <c r="G76" i="10" s="1"/>
  <c r="I194" i="10"/>
  <c r="G124" i="10"/>
  <c r="I22" i="10"/>
  <c r="N194" i="10"/>
  <c r="G18" i="10"/>
  <c r="M196" i="10"/>
  <c r="J158" i="10"/>
  <c r="J112" i="10"/>
  <c r="J192" i="10" s="1"/>
  <c r="K115" i="10"/>
  <c r="G115" i="10" s="1"/>
  <c r="G181" i="10"/>
  <c r="G176" i="10"/>
  <c r="G144" i="10"/>
  <c r="G140" i="10" s="1"/>
  <c r="G40" i="10"/>
  <c r="G94" i="10"/>
  <c r="G62" i="10"/>
  <c r="G58" i="10" s="1"/>
  <c r="P111" i="10"/>
  <c r="J194" i="10"/>
  <c r="J195" i="10"/>
  <c r="P195" i="10"/>
  <c r="L194" i="10"/>
  <c r="N192" i="10"/>
  <c r="G100" i="10"/>
  <c r="G146" i="10"/>
  <c r="G70" i="10"/>
  <c r="M193" i="10"/>
  <c r="K192" i="10"/>
  <c r="P196" i="10"/>
  <c r="P16" i="10"/>
  <c r="G36" i="10"/>
  <c r="I192" i="10"/>
  <c r="G117" i="10"/>
  <c r="G10" i="10"/>
  <c r="G68" i="10"/>
  <c r="G64" i="10" s="1"/>
  <c r="G88" i="10"/>
  <c r="G126" i="10"/>
  <c r="G123" i="10" s="1"/>
  <c r="I34" i="10"/>
  <c r="J196" i="10"/>
  <c r="L193" i="10"/>
  <c r="L16" i="10"/>
  <c r="G26" i="10"/>
  <c r="G86" i="10"/>
  <c r="G82" i="10" s="1"/>
  <c r="G186" i="10"/>
  <c r="G129" i="10"/>
  <c r="G152" i="10"/>
  <c r="G158" i="10"/>
  <c r="G23" i="10"/>
  <c r="G164" i="10"/>
  <c r="P192" i="10"/>
  <c r="P193" i="10"/>
  <c r="G21" i="10"/>
  <c r="K196" i="10"/>
  <c r="N193" i="10"/>
  <c r="P194" i="10"/>
  <c r="K16" i="10"/>
  <c r="K114" i="10"/>
  <c r="G114" i="10" s="1"/>
  <c r="L196" i="10"/>
  <c r="G19" i="10"/>
  <c r="M195" i="10"/>
  <c r="M16" i="10"/>
  <c r="G52" i="10"/>
  <c r="G17" i="10"/>
  <c r="N111" i="10"/>
  <c r="J34" i="10"/>
  <c r="J113" i="10"/>
  <c r="G113" i="10" s="1"/>
  <c r="J52" i="10"/>
  <c r="K58" i="10"/>
  <c r="G173" i="10"/>
  <c r="G170" i="10" s="1"/>
  <c r="G38" i="10"/>
  <c r="G50" i="10"/>
  <c r="G46" i="10" s="1"/>
  <c r="K170" i="10"/>
  <c r="L22" i="10"/>
  <c r="L112" i="10"/>
  <c r="I111" i="10"/>
  <c r="L40" i="10"/>
  <c r="M111" i="10"/>
  <c r="N16" i="10"/>
  <c r="M194" i="10"/>
  <c r="G34" i="10" l="1"/>
  <c r="I16" i="10"/>
  <c r="G112" i="10"/>
  <c r="G111" i="10" s="1"/>
  <c r="J193" i="10"/>
  <c r="G193" i="10" s="1"/>
  <c r="I191" i="10"/>
  <c r="J16" i="10"/>
  <c r="K195" i="10"/>
  <c r="P191" i="10"/>
  <c r="G22" i="10"/>
  <c r="N191" i="10"/>
  <c r="K111" i="10"/>
  <c r="L195" i="10"/>
  <c r="G195" i="10" s="1"/>
  <c r="G196" i="10"/>
  <c r="K194" i="10"/>
  <c r="G20" i="10"/>
  <c r="G16" i="10" s="1"/>
  <c r="J191" i="10"/>
  <c r="L192" i="10"/>
  <c r="L111" i="10"/>
  <c r="J111" i="10"/>
  <c r="M191" i="10"/>
  <c r="K191" i="10" l="1"/>
  <c r="L191" i="10"/>
  <c r="G194" i="10"/>
  <c r="G192" i="10"/>
  <c r="G191" i="10" l="1"/>
</calcChain>
</file>

<file path=xl/sharedStrings.xml><?xml version="1.0" encoding="utf-8"?>
<sst xmlns="http://schemas.openxmlformats.org/spreadsheetml/2006/main" count="305" uniqueCount="93">
  <si>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</si>
  <si>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</si>
  <si>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</si>
  <si>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</si>
  <si>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</si>
  <si>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</si>
  <si>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</si>
  <si>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</si>
  <si>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</si>
  <si>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</si>
  <si>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</si>
  <si>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</si>
  <si>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</si>
  <si>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</si>
  <si>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</si>
  <si>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</si>
  <si>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</si>
  <si>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</si>
  <si>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</si>
  <si>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</si>
  <si>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</si>
  <si>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</si>
  <si>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</si>
  <si>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</si>
  <si>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</si>
  <si>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</si>
  <si>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</si>
  <si>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</si>
  <si>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</si>
  <si>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</si>
  <si>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</si>
  <si>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</si>
  <si>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</si>
  <si>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</si>
  <si>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</si>
  <si>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</si>
  <si>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</si>
  <si>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</si>
  <si>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</si>
  <si>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</si>
  <si>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</si>
  <si>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</si>
  <si>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</si>
  <si>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</si>
  <si>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</si>
  <si>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</si>
  <si>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</si>
  <si>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</si>
  <si>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</si>
  <si>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</si>
  <si>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</si>
  <si>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</si>
  <si>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</si>
  <si>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</si>
  <si>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</si>
  <si>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</si>
  <si>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</si>
  <si>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</si>
  <si>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</si>
  <si>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</si>
  <si>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</si>
  <si>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</si>
  <si>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</si>
  <si>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</si>
  <si>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</si>
  <si>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</si>
  <si>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</si>
  <si>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</si>
  <si>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</si>
  <si>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</si>
  <si>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</si>
  <si>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</si>
  <si>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</si>
  <si>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</si>
  <si>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2018-2020,   2022-2024</t>
  </si>
  <si>
    <t>2018, 2020</t>
  </si>
  <si>
    <t xml:space="preserve">2018-2021,   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</si>
  <si>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</si>
  <si>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</si>
  <si>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</si>
  <si>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</si>
  <si>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</si>
  <si>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</si>
  <si>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</si>
  <si>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</si>
  <si>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</si>
  <si>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</si>
  <si>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</si>
  <si>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Обустройство, ремонт (текущий ремонт) контейнерных площадок
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</si>
  <si>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</si>
  <si>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</si>
  <si>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</si>
  <si>
    <t>2018,        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</si>
</sst>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0"/>
  <sheetViews>
    <sheetView tabSelected="1" zoomScale="80" zoomScaleNormal="80" zoomScaleSheetLayoutView="80" workbookViewId="0">
      <pane ySplit="8" topLeftCell="A169" activePane="bottomLeft" state="frozen"/>
      <selection pane="bottomLeft" activeCell="G191" sqref="G191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57" t="s">
        <v>91</v>
      </c>
      <c r="J2" s="57"/>
      <c r="K2" s="57"/>
      <c r="L2" s="57"/>
      <c r="M2" s="57"/>
      <c r="N2" s="57"/>
      <c r="O2" s="57"/>
      <c r="P2" s="57"/>
    </row>
    <row r="3" spans="2:16" ht="12" customHeight="1" x14ac:dyDescent="0.25">
      <c r="I3" s="22"/>
      <c r="J3" s="22"/>
      <c r="K3" s="22"/>
      <c r="L3" s="22"/>
      <c r="M3" s="22"/>
      <c r="N3" s="22"/>
      <c r="O3" s="27"/>
      <c r="P3" s="22"/>
    </row>
    <row r="4" spans="2:16" ht="49.5" customHeight="1" x14ac:dyDescent="0.25">
      <c r="I4" s="50" t="s">
        <v>71</v>
      </c>
      <c r="J4" s="50"/>
      <c r="K4" s="50"/>
      <c r="L4" s="50"/>
      <c r="M4" s="50"/>
      <c r="N4" s="50"/>
      <c r="O4" s="50"/>
      <c r="P4" s="50"/>
    </row>
    <row r="5" spans="2:16" ht="16.5" customHeight="1" x14ac:dyDescent="0.25">
      <c r="B5" s="51" t="s">
        <v>72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2:16" ht="16.5" customHeight="1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2:16" ht="32.25" customHeight="1" x14ac:dyDescent="0.25">
      <c r="B7" s="53" t="s">
        <v>7</v>
      </c>
      <c r="C7" s="33" t="s">
        <v>20</v>
      </c>
      <c r="D7" s="33" t="s">
        <v>0</v>
      </c>
      <c r="E7" s="33" t="s">
        <v>19</v>
      </c>
      <c r="F7" s="33" t="s">
        <v>8</v>
      </c>
      <c r="G7" s="33" t="s">
        <v>9</v>
      </c>
      <c r="H7" s="33" t="s">
        <v>1</v>
      </c>
      <c r="I7" s="33"/>
      <c r="J7" s="33"/>
      <c r="K7" s="33"/>
      <c r="L7" s="33"/>
      <c r="M7" s="33"/>
      <c r="N7" s="33"/>
      <c r="O7" s="33"/>
      <c r="P7" s="33"/>
    </row>
    <row r="8" spans="2:16" ht="77.25" customHeight="1" x14ac:dyDescent="0.25">
      <c r="B8" s="53"/>
      <c r="C8" s="33"/>
      <c r="D8" s="33"/>
      <c r="E8" s="33"/>
      <c r="F8" s="33"/>
      <c r="G8" s="33"/>
      <c r="H8" s="23">
        <v>2016</v>
      </c>
      <c r="I8" s="23">
        <v>2018</v>
      </c>
      <c r="J8" s="23">
        <v>2019</v>
      </c>
      <c r="K8" s="23">
        <v>2020</v>
      </c>
      <c r="L8" s="23">
        <v>2021</v>
      </c>
      <c r="M8" s="23">
        <v>2022</v>
      </c>
      <c r="N8" s="23">
        <v>2023</v>
      </c>
      <c r="O8" s="28">
        <v>2024</v>
      </c>
      <c r="P8" s="23">
        <v>2025</v>
      </c>
    </row>
    <row r="9" spans="2:16" x14ac:dyDescent="0.25">
      <c r="B9" s="24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8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8">
        <v>13</v>
      </c>
      <c r="P9" s="23">
        <v>13</v>
      </c>
    </row>
    <row r="10" spans="2:16" ht="16.5" hidden="1" customHeight="1" x14ac:dyDescent="0.25">
      <c r="B10" s="59"/>
      <c r="C10" s="60" t="s">
        <v>21</v>
      </c>
      <c r="D10" s="49" t="s">
        <v>16</v>
      </c>
      <c r="E10" s="33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59"/>
      <c r="C11" s="61"/>
      <c r="D11" s="49"/>
      <c r="E11" s="33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59"/>
      <c r="C12" s="61"/>
      <c r="D12" s="49"/>
      <c r="E12" s="33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59"/>
      <c r="C13" s="61"/>
      <c r="D13" s="49"/>
      <c r="E13" s="33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59"/>
      <c r="C14" s="62"/>
      <c r="D14" s="49"/>
      <c r="E14" s="33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54"/>
      <c r="C15" s="55"/>
      <c r="D15" s="55"/>
      <c r="E15" s="56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35" t="s">
        <v>22</v>
      </c>
      <c r="C16" s="38" t="s">
        <v>28</v>
      </c>
      <c r="D16" s="32"/>
      <c r="E16" s="48" t="s">
        <v>12</v>
      </c>
      <c r="F16" s="4" t="s">
        <v>2</v>
      </c>
      <c r="G16" s="8">
        <f t="shared" ref="G16:P16" si="0">SUM(G17:G21)</f>
        <v>327805.07391000004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78801.524260000006</v>
      </c>
      <c r="N16" s="8">
        <f>SUM(N17:N21)</f>
        <v>145</v>
      </c>
      <c r="O16" s="8">
        <f t="shared" ref="O16" si="1">SUM(O17:O21)</f>
        <v>145</v>
      </c>
      <c r="P16" s="8">
        <f t="shared" si="0"/>
        <v>0</v>
      </c>
    </row>
    <row r="17" spans="2:16" ht="27.75" customHeight="1" x14ac:dyDescent="0.25">
      <c r="B17" s="36"/>
      <c r="C17" s="38"/>
      <c r="D17" s="32"/>
      <c r="E17" s="48"/>
      <c r="F17" s="4" t="s">
        <v>3</v>
      </c>
      <c r="G17" s="8">
        <f>SUM(I17:P17)</f>
        <v>89415.601999999999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56108.25</v>
      </c>
      <c r="N17" s="8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36"/>
      <c r="C18" s="38"/>
      <c r="D18" s="32"/>
      <c r="E18" s="48"/>
      <c r="F18" s="4" t="s">
        <v>4</v>
      </c>
      <c r="G18" s="8">
        <f>SUM(I18:P18)</f>
        <v>32103.243000000002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3359.75</v>
      </c>
      <c r="N18" s="8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36"/>
      <c r="C19" s="38"/>
      <c r="D19" s="32"/>
      <c r="E19" s="48"/>
      <c r="F19" s="9" t="s">
        <v>62</v>
      </c>
      <c r="G19" s="8">
        <f>SUM(I19:P19)</f>
        <v>31268.9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8">
        <f t="shared" si="6"/>
        <v>0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36"/>
      <c r="C20" s="38"/>
      <c r="D20" s="32"/>
      <c r="E20" s="48"/>
      <c r="F20" s="4" t="s">
        <v>5</v>
      </c>
      <c r="G20" s="8">
        <f>SUM(I20:P20)</f>
        <v>175017.32891000001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12965.524260000002</v>
      </c>
      <c r="N20" s="8">
        <f t="shared" si="8"/>
        <v>145</v>
      </c>
      <c r="O20" s="8">
        <f t="shared" ref="O20" si="9">O26+O38+O44+O50+O56+O62+O68+O74+O80+O86+O92+O98+O104+O32</f>
        <v>145</v>
      </c>
      <c r="P20" s="8">
        <f t="shared" si="8"/>
        <v>0</v>
      </c>
    </row>
    <row r="21" spans="2:16" ht="29.25" customHeight="1" x14ac:dyDescent="0.25">
      <c r="B21" s="37"/>
      <c r="C21" s="38"/>
      <c r="D21" s="32"/>
      <c r="E21" s="48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8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35" t="s">
        <v>23</v>
      </c>
      <c r="C22" s="32" t="s">
        <v>87</v>
      </c>
      <c r="D22" s="32" t="s">
        <v>78</v>
      </c>
      <c r="E22" s="33" t="s">
        <v>12</v>
      </c>
      <c r="F22" s="4" t="s">
        <v>2</v>
      </c>
      <c r="G22" s="5">
        <f t="shared" ref="G22:P22" si="12">SUM(G23:G27)</f>
        <v>74564.015350000001</v>
      </c>
      <c r="H22" s="5">
        <f t="shared" si="12"/>
        <v>0</v>
      </c>
      <c r="I22" s="20">
        <f t="shared" si="12"/>
        <v>39281.725879999998</v>
      </c>
      <c r="J22" s="20">
        <f t="shared" si="12"/>
        <v>4007.0151000000001</v>
      </c>
      <c r="K22" s="20">
        <f>SUM(K23:K27)</f>
        <v>18000</v>
      </c>
      <c r="L22" s="20">
        <f>SUM(L23:L27)</f>
        <v>6900.9</v>
      </c>
      <c r="M22" s="20">
        <f>SUM(M23:M27)</f>
        <v>6374.3743700000005</v>
      </c>
      <c r="N22" s="20">
        <f>SUM(N23:N27)</f>
        <v>0</v>
      </c>
      <c r="O22" s="20">
        <f t="shared" ref="O22" si="13">SUM(O23:O27)</f>
        <v>0</v>
      </c>
      <c r="P22" s="20">
        <f t="shared" si="12"/>
        <v>0</v>
      </c>
    </row>
    <row r="23" spans="2:16" ht="28.5" customHeight="1" x14ac:dyDescent="0.25">
      <c r="B23" s="36"/>
      <c r="C23" s="32"/>
      <c r="D23" s="32"/>
      <c r="E23" s="33"/>
      <c r="F23" s="7" t="s">
        <v>3</v>
      </c>
      <c r="G23" s="5">
        <f>SUM(H23:P23)</f>
        <v>32761.85</v>
      </c>
      <c r="H23" s="19"/>
      <c r="I23" s="20">
        <v>32761.85</v>
      </c>
      <c r="J23" s="20"/>
      <c r="K23" s="20"/>
      <c r="L23" s="20"/>
      <c r="M23" s="20"/>
      <c r="N23" s="20"/>
      <c r="O23" s="20"/>
      <c r="P23" s="20"/>
    </row>
    <row r="24" spans="2:16" ht="29.25" customHeight="1" x14ac:dyDescent="0.25">
      <c r="B24" s="36"/>
      <c r="C24" s="32"/>
      <c r="D24" s="32"/>
      <c r="E24" s="33"/>
      <c r="F24" s="7" t="s">
        <v>4</v>
      </c>
      <c r="G24" s="5">
        <f>SUM(H24:P24)</f>
        <v>1500</v>
      </c>
      <c r="H24" s="19"/>
      <c r="I24" s="20">
        <v>1500</v>
      </c>
      <c r="J24" s="20"/>
      <c r="K24" s="20"/>
      <c r="L24" s="20"/>
      <c r="M24" s="20"/>
      <c r="N24" s="20"/>
      <c r="O24" s="20"/>
      <c r="P24" s="20"/>
    </row>
    <row r="25" spans="2:16" ht="29.25" customHeight="1" x14ac:dyDescent="0.25">
      <c r="B25" s="36"/>
      <c r="C25" s="32"/>
      <c r="D25" s="32"/>
      <c r="E25" s="33"/>
      <c r="F25" s="10" t="s">
        <v>62</v>
      </c>
      <c r="G25" s="5">
        <f>SUM(H25:P25)</f>
        <v>31268.9</v>
      </c>
      <c r="H25" s="19"/>
      <c r="I25" s="20"/>
      <c r="J25" s="20"/>
      <c r="K25" s="20">
        <v>18000</v>
      </c>
      <c r="L25" s="20">
        <v>6900.9</v>
      </c>
      <c r="M25" s="20">
        <v>6368</v>
      </c>
      <c r="N25" s="20"/>
      <c r="O25" s="20"/>
      <c r="P25" s="20"/>
    </row>
    <row r="26" spans="2:16" ht="29.25" customHeight="1" x14ac:dyDescent="0.25">
      <c r="B26" s="36"/>
      <c r="C26" s="32"/>
      <c r="D26" s="32"/>
      <c r="E26" s="33"/>
      <c r="F26" s="7" t="s">
        <v>5</v>
      </c>
      <c r="G26" s="5">
        <f>SUM(H26:P26)</f>
        <v>9033.2653499999997</v>
      </c>
      <c r="H26" s="19">
        <v>0</v>
      </c>
      <c r="I26" s="20">
        <v>5019.8758799999996</v>
      </c>
      <c r="J26" s="20">
        <v>4007.0151000000001</v>
      </c>
      <c r="K26" s="20"/>
      <c r="L26" s="20">
        <v>0</v>
      </c>
      <c r="M26" s="20">
        <v>6.3743699999999999</v>
      </c>
      <c r="N26" s="20"/>
      <c r="O26" s="20"/>
      <c r="P26" s="20"/>
    </row>
    <row r="27" spans="2:16" ht="29.25" customHeight="1" x14ac:dyDescent="0.25">
      <c r="B27" s="37"/>
      <c r="C27" s="32"/>
      <c r="D27" s="32"/>
      <c r="E27" s="33"/>
      <c r="F27" s="7" t="s">
        <v>6</v>
      </c>
      <c r="G27" s="5">
        <f>SUM(H27:P27)</f>
        <v>0</v>
      </c>
      <c r="H27" s="19"/>
      <c r="I27" s="20"/>
      <c r="J27" s="20"/>
      <c r="K27" s="20"/>
      <c r="L27" s="20"/>
      <c r="M27" s="20"/>
      <c r="N27" s="20"/>
      <c r="O27" s="20"/>
      <c r="P27" s="20"/>
    </row>
    <row r="28" spans="2:16" ht="29.25" customHeight="1" x14ac:dyDescent="0.25">
      <c r="B28" s="35" t="s">
        <v>24</v>
      </c>
      <c r="C28" s="32" t="s">
        <v>86</v>
      </c>
      <c r="D28" s="32"/>
      <c r="E28" s="33"/>
      <c r="F28" s="4" t="s">
        <v>2</v>
      </c>
      <c r="G28" s="5">
        <f>SUM(G29:G33)</f>
        <v>56675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 t="shared" si="14"/>
        <v>56675</v>
      </c>
      <c r="N28" s="5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36"/>
      <c r="C29" s="32"/>
      <c r="D29" s="32"/>
      <c r="E29" s="33"/>
      <c r="F29" s="7" t="s">
        <v>3</v>
      </c>
      <c r="G29" s="5">
        <f t="shared" ref="G29:G32" si="16">SUM(H29:P29)</f>
        <v>56108.25</v>
      </c>
      <c r="H29" s="19"/>
      <c r="I29" s="25"/>
      <c r="J29" s="25"/>
      <c r="K29" s="25"/>
      <c r="L29" s="25"/>
      <c r="M29" s="20">
        <v>56108.25</v>
      </c>
      <c r="N29" s="25"/>
      <c r="O29" s="25"/>
      <c r="P29" s="25"/>
    </row>
    <row r="30" spans="2:16" ht="29.25" customHeight="1" x14ac:dyDescent="0.25">
      <c r="B30" s="36">
        <v>44593</v>
      </c>
      <c r="C30" s="32"/>
      <c r="D30" s="32"/>
      <c r="E30" s="33"/>
      <c r="F30" s="7" t="s">
        <v>4</v>
      </c>
      <c r="G30" s="5">
        <f t="shared" si="16"/>
        <v>566.75</v>
      </c>
      <c r="H30" s="19"/>
      <c r="I30" s="25"/>
      <c r="J30" s="25"/>
      <c r="K30" s="25"/>
      <c r="L30" s="25"/>
      <c r="M30" s="20">
        <v>566.75</v>
      </c>
      <c r="N30" s="25"/>
      <c r="O30" s="25"/>
      <c r="P30" s="25"/>
    </row>
    <row r="31" spans="2:16" ht="29.25" customHeight="1" x14ac:dyDescent="0.25">
      <c r="B31" s="36"/>
      <c r="C31" s="32"/>
      <c r="D31" s="32"/>
      <c r="E31" s="33"/>
      <c r="F31" s="10" t="s">
        <v>62</v>
      </c>
      <c r="G31" s="5">
        <f t="shared" si="16"/>
        <v>0</v>
      </c>
      <c r="H31" s="19"/>
      <c r="I31" s="25"/>
      <c r="J31" s="25"/>
      <c r="K31" s="25"/>
      <c r="L31" s="25"/>
      <c r="M31" s="25"/>
      <c r="N31" s="25"/>
      <c r="O31" s="25"/>
      <c r="P31" s="25"/>
    </row>
    <row r="32" spans="2:16" ht="29.25" customHeight="1" x14ac:dyDescent="0.25">
      <c r="B32" s="36"/>
      <c r="C32" s="32"/>
      <c r="D32" s="32"/>
      <c r="E32" s="33"/>
      <c r="F32" s="7" t="s">
        <v>5</v>
      </c>
      <c r="G32" s="5">
        <f t="shared" si="16"/>
        <v>0</v>
      </c>
      <c r="H32" s="19"/>
      <c r="I32" s="25"/>
      <c r="J32" s="25"/>
      <c r="K32" s="25"/>
      <c r="L32" s="25"/>
      <c r="M32" s="25"/>
      <c r="N32" s="25"/>
      <c r="O32" s="25"/>
      <c r="P32" s="25"/>
    </row>
    <row r="33" spans="2:16" ht="29.25" customHeight="1" x14ac:dyDescent="0.25">
      <c r="B33" s="37"/>
      <c r="C33" s="32"/>
      <c r="D33" s="32"/>
      <c r="E33" s="33"/>
      <c r="F33" s="7" t="s">
        <v>6</v>
      </c>
      <c r="G33" s="5"/>
      <c r="H33" s="19"/>
      <c r="I33" s="25"/>
      <c r="J33" s="25"/>
      <c r="K33" s="25"/>
      <c r="L33" s="25"/>
      <c r="M33" s="25"/>
      <c r="N33" s="25"/>
      <c r="O33" s="25"/>
      <c r="P33" s="25"/>
    </row>
    <row r="34" spans="2:16" ht="29.25" customHeight="1" x14ac:dyDescent="0.25">
      <c r="B34" s="35" t="s">
        <v>25</v>
      </c>
      <c r="C34" s="32" t="s">
        <v>90</v>
      </c>
      <c r="D34" s="32" t="s">
        <v>83</v>
      </c>
      <c r="E34" s="33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1">
        <f t="shared" si="17"/>
        <v>497.53212000000002</v>
      </c>
      <c r="J34" s="21">
        <f t="shared" si="17"/>
        <v>435.11932999999999</v>
      </c>
      <c r="K34" s="21">
        <f t="shared" si="17"/>
        <v>0</v>
      </c>
      <c r="L34" s="21">
        <f t="shared" si="17"/>
        <v>138</v>
      </c>
      <c r="M34" s="21">
        <f>SUM(M35:M39)</f>
        <v>1017.3816300000001</v>
      </c>
      <c r="N34" s="21">
        <f>SUM(N35:N39)</f>
        <v>0</v>
      </c>
      <c r="O34" s="21">
        <f t="shared" ref="O34" si="18">SUM(O35:O39)</f>
        <v>0</v>
      </c>
      <c r="P34" s="21">
        <f t="shared" si="17"/>
        <v>0</v>
      </c>
    </row>
    <row r="35" spans="2:16" ht="29.25" customHeight="1" x14ac:dyDescent="0.25">
      <c r="B35" s="36"/>
      <c r="C35" s="32"/>
      <c r="D35" s="32"/>
      <c r="E35" s="33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/>
      <c r="N35" s="5"/>
      <c r="O35" s="5"/>
      <c r="P35" s="5"/>
    </row>
    <row r="36" spans="2:16" ht="29.25" customHeight="1" x14ac:dyDescent="0.25">
      <c r="B36" s="36"/>
      <c r="C36" s="32"/>
      <c r="D36" s="32"/>
      <c r="E36" s="33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14"/>
      <c r="N36" s="14"/>
      <c r="O36" s="14"/>
      <c r="P36" s="14"/>
    </row>
    <row r="37" spans="2:16" ht="29.25" customHeight="1" x14ac:dyDescent="0.25">
      <c r="B37" s="36"/>
      <c r="C37" s="32"/>
      <c r="D37" s="32"/>
      <c r="E37" s="33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14"/>
      <c r="N37" s="14"/>
      <c r="O37" s="14"/>
      <c r="P37" s="14"/>
    </row>
    <row r="38" spans="2:16" ht="29.25" customHeight="1" x14ac:dyDescent="0.25">
      <c r="B38" s="36"/>
      <c r="C38" s="32"/>
      <c r="D38" s="32"/>
      <c r="E38" s="33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6">
        <f>169.95563+847.426</f>
        <v>1017.3816300000001</v>
      </c>
      <c r="N38" s="5"/>
      <c r="O38" s="5"/>
      <c r="P38" s="5"/>
    </row>
    <row r="39" spans="2:16" ht="29.25" customHeight="1" x14ac:dyDescent="0.25">
      <c r="B39" s="37"/>
      <c r="C39" s="32"/>
      <c r="D39" s="32"/>
      <c r="E39" s="33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/>
      <c r="N39" s="5"/>
      <c r="O39" s="5"/>
      <c r="P39" s="5"/>
    </row>
    <row r="40" spans="2:16" ht="29.25" customHeight="1" x14ac:dyDescent="0.25">
      <c r="B40" s="35" t="s">
        <v>29</v>
      </c>
      <c r="C40" s="32" t="s">
        <v>67</v>
      </c>
      <c r="D40" s="32" t="s">
        <v>84</v>
      </c>
      <c r="E40" s="33" t="s">
        <v>12</v>
      </c>
      <c r="F40" s="4" t="s">
        <v>2</v>
      </c>
      <c r="G40" s="5">
        <f t="shared" ref="G40:P40" si="19">SUM(G41:G45)</f>
        <v>20880.605520000001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4653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36"/>
      <c r="C41" s="32"/>
      <c r="D41" s="32"/>
      <c r="E41" s="33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/>
      <c r="N41" s="5"/>
      <c r="O41" s="5"/>
      <c r="P41" s="5"/>
    </row>
    <row r="42" spans="2:16" ht="29.25" customHeight="1" x14ac:dyDescent="0.25">
      <c r="B42" s="36"/>
      <c r="C42" s="32"/>
      <c r="D42" s="32"/>
      <c r="E42" s="33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5">
        <v>2793</v>
      </c>
      <c r="N42" s="5"/>
      <c r="O42" s="5"/>
      <c r="P42" s="5"/>
    </row>
    <row r="43" spans="2:16" ht="29.25" customHeight="1" x14ac:dyDescent="0.25">
      <c r="B43" s="36"/>
      <c r="C43" s="32"/>
      <c r="D43" s="32"/>
      <c r="E43" s="33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/>
      <c r="N43" s="5"/>
      <c r="O43" s="5"/>
      <c r="P43" s="5"/>
    </row>
    <row r="44" spans="2:16" ht="29.25" customHeight="1" x14ac:dyDescent="0.25">
      <c r="B44" s="36"/>
      <c r="C44" s="32"/>
      <c r="D44" s="32"/>
      <c r="E44" s="33"/>
      <c r="F44" s="7" t="s">
        <v>5</v>
      </c>
      <c r="G44" s="5">
        <f>SUM(H44:P44)</f>
        <v>3087.6055200000001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26">
        <f>147+1713</f>
        <v>1860</v>
      </c>
      <c r="N44" s="5"/>
      <c r="O44" s="5"/>
      <c r="P44" s="5"/>
    </row>
    <row r="45" spans="2:16" ht="49.5" customHeight="1" x14ac:dyDescent="0.25">
      <c r="B45" s="37"/>
      <c r="C45" s="32"/>
      <c r="D45" s="32"/>
      <c r="E45" s="33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/>
      <c r="N45" s="5"/>
      <c r="O45" s="5"/>
      <c r="P45" s="5"/>
    </row>
    <row r="46" spans="2:16" ht="29.25" customHeight="1" x14ac:dyDescent="0.25">
      <c r="B46" s="35" t="s">
        <v>30</v>
      </c>
      <c r="C46" s="32" t="s">
        <v>36</v>
      </c>
      <c r="D46" s="32" t="s">
        <v>92</v>
      </c>
      <c r="E46" s="33" t="s">
        <v>12</v>
      </c>
      <c r="F46" s="4" t="s">
        <v>2</v>
      </c>
      <c r="G46" s="5">
        <f t="shared" ref="G46:P46" si="21">SUM(G47:G51)</f>
        <v>31253.82804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131.93947</v>
      </c>
      <c r="N46" s="5">
        <f>SUM(N47:N51)</f>
        <v>0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36"/>
      <c r="C47" s="32"/>
      <c r="D47" s="32"/>
      <c r="E47" s="33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/>
      <c r="N47" s="5"/>
      <c r="O47" s="5"/>
      <c r="P47" s="5"/>
    </row>
    <row r="48" spans="2:16" ht="29.25" customHeight="1" x14ac:dyDescent="0.25">
      <c r="B48" s="36"/>
      <c r="C48" s="32"/>
      <c r="D48" s="32"/>
      <c r="E48" s="33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/>
      <c r="N48" s="5"/>
      <c r="O48" s="5"/>
      <c r="P48" s="5"/>
    </row>
    <row r="49" spans="2:16" ht="29.25" customHeight="1" x14ac:dyDescent="0.25">
      <c r="B49" s="36"/>
      <c r="C49" s="32"/>
      <c r="D49" s="32"/>
      <c r="E49" s="33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/>
      <c r="N49" s="5"/>
      <c r="O49" s="5"/>
      <c r="P49" s="5"/>
    </row>
    <row r="50" spans="2:16" ht="29.25" customHeight="1" x14ac:dyDescent="0.25">
      <c r="B50" s="36"/>
      <c r="C50" s="32"/>
      <c r="D50" s="32"/>
      <c r="E50" s="33"/>
      <c r="F50" s="7" t="s">
        <v>5</v>
      </c>
      <c r="G50" s="5">
        <f>SUM(H50:P50)</f>
        <v>29400.028040000001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31">
        <v>131.93947</v>
      </c>
      <c r="N50" s="5"/>
      <c r="O50" s="5"/>
      <c r="P50" s="5"/>
    </row>
    <row r="51" spans="2:16" ht="29.25" customHeight="1" x14ac:dyDescent="0.25">
      <c r="B51" s="37"/>
      <c r="C51" s="32"/>
      <c r="D51" s="32"/>
      <c r="E51" s="33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/>
      <c r="N51" s="5"/>
      <c r="O51" s="5"/>
      <c r="P51" s="5"/>
    </row>
    <row r="52" spans="2:16" ht="29.25" customHeight="1" x14ac:dyDescent="0.25">
      <c r="B52" s="35" t="s">
        <v>31</v>
      </c>
      <c r="C52" s="32" t="s">
        <v>59</v>
      </c>
      <c r="D52" s="32" t="s">
        <v>76</v>
      </c>
      <c r="E52" s="33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36"/>
      <c r="C53" s="32"/>
      <c r="D53" s="32"/>
      <c r="E53" s="33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/>
      <c r="N53" s="5"/>
      <c r="O53" s="5"/>
      <c r="P53" s="5"/>
    </row>
    <row r="54" spans="2:16" ht="29.25" customHeight="1" x14ac:dyDescent="0.25">
      <c r="B54" s="36"/>
      <c r="C54" s="32"/>
      <c r="D54" s="32"/>
      <c r="E54" s="33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/>
      <c r="N54" s="5">
        <v>0</v>
      </c>
      <c r="O54" s="5"/>
      <c r="P54" s="5"/>
    </row>
    <row r="55" spans="2:16" ht="29.25" customHeight="1" x14ac:dyDescent="0.25">
      <c r="B55" s="36"/>
      <c r="C55" s="32"/>
      <c r="D55" s="32"/>
      <c r="E55" s="33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/>
      <c r="N55" s="5"/>
      <c r="O55" s="5"/>
      <c r="P55" s="5"/>
    </row>
    <row r="56" spans="2:16" ht="29.25" customHeight="1" x14ac:dyDescent="0.25">
      <c r="B56" s="36"/>
      <c r="C56" s="32"/>
      <c r="D56" s="32"/>
      <c r="E56" s="33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37"/>
      <c r="C57" s="32"/>
      <c r="D57" s="32"/>
      <c r="E57" s="33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/>
      <c r="N57" s="5"/>
      <c r="O57" s="5"/>
      <c r="P57" s="5"/>
    </row>
    <row r="58" spans="2:16" ht="29.25" customHeight="1" x14ac:dyDescent="0.25">
      <c r="B58" s="35" t="s">
        <v>32</v>
      </c>
      <c r="C58" s="32" t="s">
        <v>66</v>
      </c>
      <c r="D58" s="32" t="s">
        <v>56</v>
      </c>
      <c r="E58" s="33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36"/>
      <c r="C59" s="32"/>
      <c r="D59" s="32"/>
      <c r="E59" s="33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/>
      <c r="N59" s="5"/>
      <c r="O59" s="5"/>
      <c r="P59" s="5"/>
    </row>
    <row r="60" spans="2:16" ht="29.25" customHeight="1" x14ac:dyDescent="0.25">
      <c r="B60" s="36"/>
      <c r="C60" s="32"/>
      <c r="D60" s="32"/>
      <c r="E60" s="33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/>
      <c r="N60" s="5"/>
      <c r="O60" s="5"/>
      <c r="P60" s="5"/>
    </row>
    <row r="61" spans="2:16" ht="29.25" customHeight="1" x14ac:dyDescent="0.25">
      <c r="B61" s="36"/>
      <c r="C61" s="32"/>
      <c r="D61" s="32"/>
      <c r="E61" s="33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/>
      <c r="N61" s="5"/>
      <c r="O61" s="5"/>
      <c r="P61" s="5"/>
    </row>
    <row r="62" spans="2:16" ht="29.25" customHeight="1" x14ac:dyDescent="0.25">
      <c r="B62" s="36"/>
      <c r="C62" s="32"/>
      <c r="D62" s="32"/>
      <c r="E62" s="33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/>
      <c r="N62" s="5"/>
      <c r="O62" s="5"/>
      <c r="P62" s="5"/>
    </row>
    <row r="63" spans="2:16" ht="29.25" customHeight="1" x14ac:dyDescent="0.25">
      <c r="B63" s="37"/>
      <c r="C63" s="32"/>
      <c r="D63" s="32"/>
      <c r="E63" s="33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/>
      <c r="N63" s="5"/>
      <c r="O63" s="5"/>
      <c r="P63" s="5"/>
    </row>
    <row r="64" spans="2:16" ht="29.25" customHeight="1" x14ac:dyDescent="0.25">
      <c r="B64" s="35" t="s">
        <v>33</v>
      </c>
      <c r="C64" s="32" t="s">
        <v>40</v>
      </c>
      <c r="D64" s="32" t="s">
        <v>79</v>
      </c>
      <c r="E64" s="33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36"/>
      <c r="C65" s="32"/>
      <c r="D65" s="32"/>
      <c r="E65" s="33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/>
      <c r="N65" s="5"/>
      <c r="O65" s="5"/>
      <c r="P65" s="5"/>
    </row>
    <row r="66" spans="2:16" ht="29.25" customHeight="1" x14ac:dyDescent="0.25">
      <c r="B66" s="36"/>
      <c r="C66" s="32"/>
      <c r="D66" s="32"/>
      <c r="E66" s="33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/>
      <c r="N66" s="5"/>
      <c r="O66" s="5"/>
      <c r="P66" s="5"/>
    </row>
    <row r="67" spans="2:16" ht="29.25" customHeight="1" x14ac:dyDescent="0.25">
      <c r="B67" s="36"/>
      <c r="C67" s="32"/>
      <c r="D67" s="32"/>
      <c r="E67" s="33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/>
      <c r="N67" s="5"/>
      <c r="O67" s="5"/>
      <c r="P67" s="5"/>
    </row>
    <row r="68" spans="2:16" ht="29.25" customHeight="1" x14ac:dyDescent="0.25">
      <c r="B68" s="36"/>
      <c r="C68" s="32"/>
      <c r="D68" s="32"/>
      <c r="E68" s="33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v>0</v>
      </c>
      <c r="N68" s="5">
        <v>0</v>
      </c>
      <c r="O68" s="5"/>
      <c r="P68" s="5"/>
    </row>
    <row r="69" spans="2:16" ht="29.25" customHeight="1" x14ac:dyDescent="0.25">
      <c r="B69" s="37"/>
      <c r="C69" s="32"/>
      <c r="D69" s="32"/>
      <c r="E69" s="33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/>
      <c r="N69" s="5"/>
      <c r="O69" s="5"/>
      <c r="P69" s="5"/>
    </row>
    <row r="70" spans="2:16" ht="29.25" customHeight="1" x14ac:dyDescent="0.25">
      <c r="B70" s="35" t="s">
        <v>34</v>
      </c>
      <c r="C70" s="32" t="s">
        <v>54</v>
      </c>
      <c r="D70" s="32" t="s">
        <v>82</v>
      </c>
      <c r="E70" s="33" t="s">
        <v>12</v>
      </c>
      <c r="F70" s="4" t="s">
        <v>2</v>
      </c>
      <c r="G70" s="5">
        <f t="shared" ref="G70:P70" si="29">SUM(G71:G75)</f>
        <v>21302.003230000002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8467.9660000000003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36"/>
      <c r="C71" s="32"/>
      <c r="D71" s="32"/>
      <c r="E71" s="33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/>
      <c r="N71" s="5"/>
      <c r="O71" s="5"/>
      <c r="P71" s="5"/>
    </row>
    <row r="72" spans="2:16" ht="29.25" customHeight="1" x14ac:dyDescent="0.25">
      <c r="B72" s="36"/>
      <c r="C72" s="32"/>
      <c r="D72" s="32"/>
      <c r="E72" s="33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/>
      <c r="N72" s="5"/>
      <c r="O72" s="5"/>
      <c r="P72" s="5"/>
    </row>
    <row r="73" spans="2:16" ht="29.25" customHeight="1" x14ac:dyDescent="0.25">
      <c r="B73" s="36"/>
      <c r="C73" s="32"/>
      <c r="D73" s="32"/>
      <c r="E73" s="33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/>
      <c r="N73" s="5"/>
      <c r="O73" s="5"/>
      <c r="P73" s="5"/>
    </row>
    <row r="74" spans="2:16" ht="29.25" customHeight="1" x14ac:dyDescent="0.25">
      <c r="B74" s="36"/>
      <c r="C74" s="32"/>
      <c r="D74" s="32"/>
      <c r="E74" s="33"/>
      <c r="F74" s="7" t="s">
        <v>5</v>
      </c>
      <c r="G74" s="5">
        <f>SUM(H74:P74)</f>
        <v>21302.003230000002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31">
        <f>5882+676.969+1908.997</f>
        <v>8467.9660000000003</v>
      </c>
      <c r="N74" s="5"/>
      <c r="O74" s="5"/>
      <c r="P74" s="5"/>
    </row>
    <row r="75" spans="2:16" ht="29.25" customHeight="1" x14ac:dyDescent="0.25">
      <c r="B75" s="37"/>
      <c r="C75" s="32"/>
      <c r="D75" s="32"/>
      <c r="E75" s="33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/>
      <c r="N75" s="5"/>
      <c r="O75" s="5"/>
      <c r="P75" s="5"/>
    </row>
    <row r="76" spans="2:16" ht="29.25" customHeight="1" x14ac:dyDescent="0.25">
      <c r="B76" s="35" t="s">
        <v>35</v>
      </c>
      <c r="C76" s="32" t="s">
        <v>88</v>
      </c>
      <c r="D76" s="32" t="s">
        <v>81</v>
      </c>
      <c r="E76" s="33" t="s">
        <v>12</v>
      </c>
      <c r="F76" s="4" t="s">
        <v>2</v>
      </c>
      <c r="G76" s="5">
        <f t="shared" ref="G76:P76" si="31">SUM(G77:G81)</f>
        <v>2607.7655600000003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1336.8627900000001</v>
      </c>
      <c r="N76" s="5">
        <f>SUM(N77:N81)</f>
        <v>0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36"/>
      <c r="C77" s="32"/>
      <c r="D77" s="32"/>
      <c r="E77" s="33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/>
      <c r="N77" s="5"/>
      <c r="O77" s="5"/>
      <c r="P77" s="5"/>
    </row>
    <row r="78" spans="2:16" ht="29.25" customHeight="1" x14ac:dyDescent="0.25">
      <c r="B78" s="36"/>
      <c r="C78" s="32"/>
      <c r="D78" s="32"/>
      <c r="E78" s="33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/>
      <c r="N78" s="5"/>
      <c r="O78" s="5"/>
      <c r="P78" s="5"/>
    </row>
    <row r="79" spans="2:16" ht="29.25" customHeight="1" x14ac:dyDescent="0.25">
      <c r="B79" s="36"/>
      <c r="C79" s="32"/>
      <c r="D79" s="32"/>
      <c r="E79" s="33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/>
      <c r="N79" s="5"/>
      <c r="O79" s="5"/>
      <c r="P79" s="5"/>
    </row>
    <row r="80" spans="2:16" ht="29.25" customHeight="1" x14ac:dyDescent="0.25">
      <c r="B80" s="36"/>
      <c r="C80" s="32"/>
      <c r="D80" s="32"/>
      <c r="E80" s="33"/>
      <c r="F80" s="7" t="s">
        <v>5</v>
      </c>
      <c r="G80" s="5">
        <f>SUM(H80:P80)</f>
        <v>2607.7655600000003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31">
        <f>1691.5-354.63721</f>
        <v>1336.8627900000001</v>
      </c>
      <c r="N80" s="5">
        <v>0</v>
      </c>
      <c r="O80" s="5"/>
      <c r="P80" s="5"/>
    </row>
    <row r="81" spans="2:16" ht="29.25" customHeight="1" x14ac:dyDescent="0.25">
      <c r="B81" s="37"/>
      <c r="C81" s="32"/>
      <c r="D81" s="32"/>
      <c r="E81" s="33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/>
      <c r="N81" s="5"/>
      <c r="O81" s="5"/>
      <c r="P81" s="5"/>
    </row>
    <row r="82" spans="2:16" ht="29.25" customHeight="1" x14ac:dyDescent="0.25">
      <c r="B82" s="35" t="s">
        <v>37</v>
      </c>
      <c r="C82" s="32" t="s">
        <v>41</v>
      </c>
      <c r="D82" s="32" t="s">
        <v>73</v>
      </c>
      <c r="E82" s="33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36"/>
      <c r="C83" s="32"/>
      <c r="D83" s="32"/>
      <c r="E83" s="33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/>
      <c r="N83" s="5"/>
      <c r="O83" s="5"/>
      <c r="P83" s="5"/>
    </row>
    <row r="84" spans="2:16" ht="29.25" customHeight="1" x14ac:dyDescent="0.25">
      <c r="B84" s="36"/>
      <c r="C84" s="32"/>
      <c r="D84" s="32"/>
      <c r="E84" s="33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/>
      <c r="N84" s="5"/>
      <c r="O84" s="5"/>
      <c r="P84" s="5"/>
    </row>
    <row r="85" spans="2:16" ht="29.25" customHeight="1" x14ac:dyDescent="0.25">
      <c r="B85" s="36"/>
      <c r="C85" s="32"/>
      <c r="D85" s="32"/>
      <c r="E85" s="33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/>
      <c r="N85" s="5"/>
      <c r="O85" s="5"/>
      <c r="P85" s="5"/>
    </row>
    <row r="86" spans="2:16" ht="29.25" customHeight="1" x14ac:dyDescent="0.25">
      <c r="B86" s="36"/>
      <c r="C86" s="32"/>
      <c r="D86" s="32"/>
      <c r="E86" s="33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37"/>
      <c r="C87" s="32"/>
      <c r="D87" s="32"/>
      <c r="E87" s="33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/>
      <c r="N87" s="5"/>
      <c r="O87" s="5"/>
      <c r="P87" s="5"/>
    </row>
    <row r="88" spans="2:16" ht="29.25" customHeight="1" x14ac:dyDescent="0.25">
      <c r="B88" s="35" t="s">
        <v>38</v>
      </c>
      <c r="C88" s="32" t="s">
        <v>51</v>
      </c>
      <c r="D88" s="32" t="s">
        <v>73</v>
      </c>
      <c r="E88" s="33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f>SUM(M89:M93)</f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36"/>
      <c r="C89" s="32"/>
      <c r="D89" s="32"/>
      <c r="E89" s="33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/>
      <c r="N89" s="5"/>
      <c r="O89" s="5"/>
      <c r="P89" s="5"/>
    </row>
    <row r="90" spans="2:16" ht="29.25" customHeight="1" x14ac:dyDescent="0.25">
      <c r="B90" s="36"/>
      <c r="C90" s="32"/>
      <c r="D90" s="32"/>
      <c r="E90" s="33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/>
      <c r="N90" s="5"/>
      <c r="O90" s="5"/>
      <c r="P90" s="5"/>
    </row>
    <row r="91" spans="2:16" ht="29.25" customHeight="1" x14ac:dyDescent="0.25">
      <c r="B91" s="36"/>
      <c r="C91" s="32"/>
      <c r="D91" s="32"/>
      <c r="E91" s="33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/>
      <c r="N91" s="5"/>
      <c r="O91" s="5"/>
      <c r="P91" s="5"/>
    </row>
    <row r="92" spans="2:16" ht="29.25" customHeight="1" x14ac:dyDescent="0.25">
      <c r="B92" s="36"/>
      <c r="C92" s="32"/>
      <c r="D92" s="32"/>
      <c r="E92" s="33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37"/>
      <c r="C93" s="32"/>
      <c r="D93" s="32"/>
      <c r="E93" s="33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/>
      <c r="N93" s="5"/>
      <c r="O93" s="5"/>
      <c r="P93" s="5"/>
    </row>
    <row r="94" spans="2:16" ht="29.25" customHeight="1" x14ac:dyDescent="0.25">
      <c r="B94" s="35" t="s">
        <v>39</v>
      </c>
      <c r="C94" s="32" t="s">
        <v>42</v>
      </c>
      <c r="D94" s="32" t="s">
        <v>45</v>
      </c>
      <c r="E94" s="33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36"/>
      <c r="C95" s="32"/>
      <c r="D95" s="32"/>
      <c r="E95" s="33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/>
      <c r="N95" s="5"/>
      <c r="O95" s="5"/>
      <c r="P95" s="5"/>
    </row>
    <row r="96" spans="2:16" ht="29.25" customHeight="1" x14ac:dyDescent="0.25">
      <c r="B96" s="36"/>
      <c r="C96" s="32"/>
      <c r="D96" s="32"/>
      <c r="E96" s="33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/>
      <c r="N96" s="5"/>
      <c r="O96" s="5"/>
      <c r="P96" s="5"/>
    </row>
    <row r="97" spans="2:16" ht="29.25" customHeight="1" x14ac:dyDescent="0.25">
      <c r="B97" s="36"/>
      <c r="C97" s="32"/>
      <c r="D97" s="32"/>
      <c r="E97" s="33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/>
      <c r="N97" s="5"/>
      <c r="O97" s="5"/>
      <c r="P97" s="5"/>
    </row>
    <row r="98" spans="2:16" ht="29.25" customHeight="1" x14ac:dyDescent="0.25">
      <c r="B98" s="36"/>
      <c r="C98" s="32"/>
      <c r="D98" s="32"/>
      <c r="E98" s="33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/>
      <c r="N98" s="5"/>
      <c r="O98" s="5"/>
      <c r="P98" s="5"/>
    </row>
    <row r="99" spans="2:16" ht="29.25" customHeight="1" x14ac:dyDescent="0.25">
      <c r="B99" s="37"/>
      <c r="C99" s="32"/>
      <c r="D99" s="32"/>
      <c r="E99" s="33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/>
      <c r="N99" s="5"/>
      <c r="O99" s="5"/>
      <c r="P99" s="5"/>
    </row>
    <row r="100" spans="2:16" ht="29.25" customHeight="1" x14ac:dyDescent="0.25">
      <c r="B100" s="35" t="s">
        <v>85</v>
      </c>
      <c r="C100" s="32" t="s">
        <v>58</v>
      </c>
      <c r="D100" s="32" t="s">
        <v>74</v>
      </c>
      <c r="E100" s="33" t="s">
        <v>27</v>
      </c>
      <c r="F100" s="4" t="s">
        <v>2</v>
      </c>
      <c r="G100" s="5">
        <f t="shared" ref="G100:P100" si="39">SUM(G101:G105)</f>
        <v>1484.64509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145</v>
      </c>
      <c r="O100" s="5">
        <f t="shared" ref="O100" si="40">SUM(O101:O105)</f>
        <v>145</v>
      </c>
      <c r="P100" s="5">
        <f t="shared" si="39"/>
        <v>0</v>
      </c>
    </row>
    <row r="101" spans="2:16" ht="29.25" customHeight="1" x14ac:dyDescent="0.25">
      <c r="B101" s="36"/>
      <c r="C101" s="32"/>
      <c r="D101" s="32"/>
      <c r="E101" s="33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29.25" customHeight="1" x14ac:dyDescent="0.25">
      <c r="B102" s="36"/>
      <c r="C102" s="32"/>
      <c r="D102" s="32"/>
      <c r="E102" s="33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29.25" customHeight="1" x14ac:dyDescent="0.25">
      <c r="B103" s="36"/>
      <c r="C103" s="32"/>
      <c r="D103" s="32"/>
      <c r="E103" s="33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29.25" customHeight="1" x14ac:dyDescent="0.25">
      <c r="B104" s="36"/>
      <c r="C104" s="32"/>
      <c r="D104" s="32"/>
      <c r="E104" s="33"/>
      <c r="F104" s="7" t="s">
        <v>5</v>
      </c>
      <c r="G104" s="5">
        <f>SUM(H104:P104)</f>
        <v>1484.64509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145</v>
      </c>
      <c r="O104" s="5">
        <v>145</v>
      </c>
      <c r="P104" s="5">
        <v>0</v>
      </c>
    </row>
    <row r="105" spans="2:16" ht="29.25" customHeight="1" x14ac:dyDescent="0.25">
      <c r="B105" s="37"/>
      <c r="C105" s="32"/>
      <c r="D105" s="32"/>
      <c r="E105" s="33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5.75" hidden="1" customHeight="1" x14ac:dyDescent="0.25">
      <c r="B106" s="35"/>
      <c r="C106" s="40" t="s">
        <v>11</v>
      </c>
      <c r="D106" s="40"/>
      <c r="E106" s="48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43"/>
      <c r="C107" s="41"/>
      <c r="D107" s="41"/>
      <c r="E107" s="48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43"/>
      <c r="C108" s="41"/>
      <c r="D108" s="41"/>
      <c r="E108" s="48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43"/>
      <c r="C109" s="41"/>
      <c r="D109" s="41"/>
      <c r="E109" s="48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44"/>
      <c r="C110" s="42"/>
      <c r="D110" s="42"/>
      <c r="E110" s="48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58" t="s">
        <v>43</v>
      </c>
      <c r="C111" s="38" t="s">
        <v>44</v>
      </c>
      <c r="D111" s="32"/>
      <c r="E111" s="48" t="s">
        <v>12</v>
      </c>
      <c r="F111" s="4" t="s">
        <v>2</v>
      </c>
      <c r="G111" s="8">
        <f t="shared" ref="G111:P111" si="41">SUM(G112:G116)</f>
        <v>1061328.9547699997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332975.98161999998</v>
      </c>
      <c r="N111" s="8">
        <f>SUM(N112:N116)</f>
        <v>109870.69464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58"/>
      <c r="C112" s="38"/>
      <c r="D112" s="32"/>
      <c r="E112" s="48"/>
      <c r="F112" s="4" t="s">
        <v>3</v>
      </c>
      <c r="G112" s="8">
        <f>SUM(I112:P112)</f>
        <v>798718.52052999986</v>
      </c>
      <c r="H112" s="8"/>
      <c r="I112" s="8">
        <f>I118+I124+I135+I141+I147+I153+I159+I171+I165</f>
        <v>23943.79</v>
      </c>
      <c r="J112" s="8">
        <f t="shared" ref="J112:P112" si="43">J118+J124+J135+J141+J147+J153+J159+J171+J165</f>
        <v>84150.000000000015</v>
      </c>
      <c r="K112" s="8">
        <f>K118+K124+K135+K141+K147+K153+K159+K171+K165</f>
        <v>121770</v>
      </c>
      <c r="L112" s="8">
        <f>L118+L124+L135+L141+L147+L153+L159+L171+L165</f>
        <v>241334.43806000001</v>
      </c>
      <c r="M112" s="8">
        <f t="shared" si="43"/>
        <v>218748.30476999999</v>
      </c>
      <c r="N112" s="8">
        <f t="shared" si="43"/>
        <v>108771.9877</v>
      </c>
      <c r="O112" s="8">
        <f t="shared" ref="O112" si="44">O118+O124+O135+O141+O147+O153+O159+O171+O165</f>
        <v>0</v>
      </c>
      <c r="P112" s="8">
        <f t="shared" si="43"/>
        <v>0</v>
      </c>
    </row>
    <row r="113" spans="2:18" ht="30" customHeight="1" x14ac:dyDescent="0.25">
      <c r="B113" s="58"/>
      <c r="C113" s="38"/>
      <c r="D113" s="32"/>
      <c r="E113" s="48"/>
      <c r="F113" s="4" t="s">
        <v>4</v>
      </c>
      <c r="G113" s="8">
        <f>SUM(I113:P113)</f>
        <v>9326.0073800000009</v>
      </c>
      <c r="H113" s="8"/>
      <c r="I113" s="8">
        <f t="shared" ref="I113:P116" si="45">I119+I125+I136+I142+I148+I154+I160+I172+I166</f>
        <v>1500</v>
      </c>
      <c r="J113" s="8">
        <f t="shared" si="45"/>
        <v>849.99999999999989</v>
      </c>
      <c r="K113" s="8">
        <f t="shared" si="45"/>
        <v>1230.00001</v>
      </c>
      <c r="L113" s="8">
        <f t="shared" si="45"/>
        <v>2437.7216000000003</v>
      </c>
      <c r="M113" s="8">
        <f t="shared" si="45"/>
        <v>2209.5788299999999</v>
      </c>
      <c r="N113" s="8">
        <f t="shared" si="45"/>
        <v>1098.70694</v>
      </c>
      <c r="O113" s="8">
        <f t="shared" ref="O113" si="46">O119+O125+O136+O142+O148+O154+O160+O172+O166</f>
        <v>0</v>
      </c>
      <c r="P113" s="8">
        <f t="shared" si="45"/>
        <v>0</v>
      </c>
    </row>
    <row r="114" spans="2:18" ht="30" customHeight="1" x14ac:dyDescent="0.25">
      <c r="B114" s="58"/>
      <c r="C114" s="38"/>
      <c r="D114" s="32"/>
      <c r="E114" s="48"/>
      <c r="F114" s="9" t="s">
        <v>62</v>
      </c>
      <c r="G114" s="8">
        <f>SUM(I114:P114)</f>
        <v>197973.88</v>
      </c>
      <c r="H114" s="8"/>
      <c r="I114" s="8">
        <f t="shared" si="45"/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70000</v>
      </c>
      <c r="N114" s="8">
        <f t="shared" si="45"/>
        <v>0</v>
      </c>
      <c r="O114" s="8">
        <f t="shared" ref="O114" si="47">O120+O126+O137+O143+O149+O155+O161+O173+O167</f>
        <v>0</v>
      </c>
      <c r="P114" s="8">
        <f t="shared" si="45"/>
        <v>0</v>
      </c>
    </row>
    <row r="115" spans="2:18" ht="25.5" x14ac:dyDescent="0.25">
      <c r="B115" s="58"/>
      <c r="C115" s="38"/>
      <c r="D115" s="32"/>
      <c r="E115" s="48"/>
      <c r="F115" s="4" t="s">
        <v>5</v>
      </c>
      <c r="G115" s="8">
        <f>SUM(I115:P115)</f>
        <v>55310.546860000002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>L121+L127+L138+L144+L150+L156+L162+L174+L168</f>
        <v>5998.2831999999999</v>
      </c>
      <c r="M115" s="8">
        <f t="shared" si="45"/>
        <v>42018.098020000005</v>
      </c>
      <c r="N115" s="8">
        <f t="shared" si="45"/>
        <v>0</v>
      </c>
      <c r="O115" s="8">
        <f t="shared" ref="O115" si="48">O121+O127+O138+O144+O150+O156+O162+O174+O168</f>
        <v>0</v>
      </c>
      <c r="P115" s="8">
        <f t="shared" si="45"/>
        <v>0</v>
      </c>
    </row>
    <row r="116" spans="2:18" ht="48" customHeight="1" x14ac:dyDescent="0.25">
      <c r="B116" s="58"/>
      <c r="C116" s="38"/>
      <c r="D116" s="32"/>
      <c r="E116" s="48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ref="O116" si="49">O122+O128+O139+O145+O151+O157+O163+O175+O169</f>
        <v>0</v>
      </c>
      <c r="P116" s="8">
        <f t="shared" si="45"/>
        <v>0</v>
      </c>
    </row>
    <row r="117" spans="2:18" ht="30.75" customHeight="1" x14ac:dyDescent="0.25">
      <c r="B117" s="34" t="s">
        <v>26</v>
      </c>
      <c r="C117" s="32" t="s">
        <v>68</v>
      </c>
      <c r="D117" s="32">
        <v>2018</v>
      </c>
      <c r="E117" s="33" t="s">
        <v>12</v>
      </c>
      <c r="F117" s="4" t="s">
        <v>2</v>
      </c>
      <c r="G117" s="5">
        <f t="shared" ref="G117:P117" si="50">SUM(G118:G122)</f>
        <v>666.06500000000005</v>
      </c>
      <c r="H117" s="5">
        <f t="shared" si="50"/>
        <v>0</v>
      </c>
      <c r="I117" s="5">
        <f t="shared" si="50"/>
        <v>666.06500000000005</v>
      </c>
      <c r="J117" s="5">
        <f t="shared" si="50"/>
        <v>0</v>
      </c>
      <c r="K117" s="5">
        <f t="shared" si="50"/>
        <v>0</v>
      </c>
      <c r="L117" s="5">
        <f t="shared" si="50"/>
        <v>0</v>
      </c>
      <c r="M117" s="5">
        <f>SUM(M118:M122)</f>
        <v>0</v>
      </c>
      <c r="N117" s="5">
        <f>SUM(N118:N122)</f>
        <v>0</v>
      </c>
      <c r="O117" s="5">
        <f t="shared" ref="O117" si="51">SUM(O118:O122)</f>
        <v>0</v>
      </c>
      <c r="P117" s="5">
        <f t="shared" si="50"/>
        <v>0</v>
      </c>
    </row>
    <row r="118" spans="2:18" ht="30.75" customHeight="1" x14ac:dyDescent="0.25">
      <c r="B118" s="34"/>
      <c r="C118" s="32"/>
      <c r="D118" s="32"/>
      <c r="E118" s="33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/>
      <c r="N118" s="5"/>
      <c r="O118" s="5"/>
      <c r="P118" s="5"/>
    </row>
    <row r="119" spans="2:18" ht="25.5" customHeight="1" x14ac:dyDescent="0.25">
      <c r="B119" s="34"/>
      <c r="C119" s="32"/>
      <c r="D119" s="32"/>
      <c r="E119" s="33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/>
      <c r="N119" s="5"/>
      <c r="O119" s="5"/>
      <c r="P119" s="5"/>
    </row>
    <row r="120" spans="2:18" ht="25.5" customHeight="1" x14ac:dyDescent="0.25">
      <c r="B120" s="34"/>
      <c r="C120" s="32"/>
      <c r="D120" s="32"/>
      <c r="E120" s="33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/>
      <c r="N120" s="5"/>
      <c r="O120" s="5"/>
      <c r="P120" s="5"/>
    </row>
    <row r="121" spans="2:18" ht="33.75" customHeight="1" x14ac:dyDescent="0.25">
      <c r="B121" s="34"/>
      <c r="C121" s="32"/>
      <c r="D121" s="32"/>
      <c r="E121" s="33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/>
      <c r="N121" s="5"/>
      <c r="O121" s="5"/>
      <c r="P121" s="5"/>
    </row>
    <row r="122" spans="2:18" ht="26.25" customHeight="1" x14ac:dyDescent="0.25">
      <c r="B122" s="34"/>
      <c r="C122" s="32"/>
      <c r="D122" s="32"/>
      <c r="E122" s="33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/>
      <c r="N122" s="5"/>
      <c r="O122" s="5"/>
      <c r="P122" s="5"/>
    </row>
    <row r="123" spans="2:18" ht="15.75" customHeight="1" x14ac:dyDescent="0.25">
      <c r="B123" s="63" t="s">
        <v>46</v>
      </c>
      <c r="C123" s="64" t="s">
        <v>60</v>
      </c>
      <c r="D123" s="64" t="s">
        <v>80</v>
      </c>
      <c r="E123" s="65" t="s">
        <v>12</v>
      </c>
      <c r="F123" s="66" t="s">
        <v>2</v>
      </c>
      <c r="G123" s="67">
        <f t="shared" ref="G123:P123" si="52">SUM(G124:G128)</f>
        <v>1009902.00135</v>
      </c>
      <c r="H123" s="67">
        <f t="shared" si="52"/>
        <v>0</v>
      </c>
      <c r="I123" s="67">
        <f t="shared" si="52"/>
        <v>26140.33</v>
      </c>
      <c r="J123" s="67">
        <f t="shared" si="52"/>
        <v>83115.000000000015</v>
      </c>
      <c r="K123" s="67">
        <f t="shared" si="52"/>
        <v>148452.31001000002</v>
      </c>
      <c r="L123" s="67">
        <f t="shared" si="52"/>
        <v>336291.84286000003</v>
      </c>
      <c r="M123" s="26">
        <f>SUM(M124:M128)</f>
        <v>306031.82384000003</v>
      </c>
      <c r="N123" s="67">
        <f>SUM(N124:N128)</f>
        <v>109870.69464</v>
      </c>
      <c r="O123" s="67">
        <f t="shared" ref="O123" si="53">SUM(O124:O128)</f>
        <v>0</v>
      </c>
      <c r="P123" s="67">
        <f t="shared" si="52"/>
        <v>0</v>
      </c>
    </row>
    <row r="124" spans="2:18" ht="24" customHeight="1" x14ac:dyDescent="0.25">
      <c r="B124" s="63"/>
      <c r="C124" s="64"/>
      <c r="D124" s="64"/>
      <c r="E124" s="65"/>
      <c r="F124" s="68" t="s">
        <v>3</v>
      </c>
      <c r="G124" s="67">
        <f>SUM(H124:P124)</f>
        <v>795411.92053</v>
      </c>
      <c r="H124" s="67"/>
      <c r="I124" s="67">
        <f>23943.79</f>
        <v>23943.79</v>
      </c>
      <c r="J124" s="67">
        <f>9481.70793+20079.27733+21728.70919+26589.6127+1116.06066+110.88396+294.03+289.08+2594.48823</f>
        <v>82283.85000000002</v>
      </c>
      <c r="K124" s="67">
        <v>120329.55</v>
      </c>
      <c r="L124" s="67">
        <f>28287.55908+66317.13+33228.06563+43919.69274+17925.25779+51656.73282</f>
        <v>241334.43806000001</v>
      </c>
      <c r="M124" s="26">
        <f>227578.56939-15.64974-8602.68606-211.92882</f>
        <v>218748.30476999999</v>
      </c>
      <c r="N124" s="67">
        <f>108779.46806-108.77946+101.2991</f>
        <v>108771.9877</v>
      </c>
      <c r="O124" s="67"/>
      <c r="P124" s="67"/>
    </row>
    <row r="125" spans="2:18" ht="30.75" customHeight="1" x14ac:dyDescent="0.25">
      <c r="B125" s="63"/>
      <c r="C125" s="64"/>
      <c r="D125" s="64"/>
      <c r="E125" s="65"/>
      <c r="F125" s="68" t="s">
        <v>4</v>
      </c>
      <c r="G125" s="67">
        <f>SUM(H125:P125)</f>
        <v>9292.6073800000013</v>
      </c>
      <c r="H125" s="67"/>
      <c r="I125" s="67">
        <v>1500</v>
      </c>
      <c r="J125" s="67">
        <f>95.77483+202.82098+219.48191+268.58195+11.27334+1.12004+2.97+2.92+26.20695</f>
        <v>831.15</v>
      </c>
      <c r="K125" s="67">
        <v>1215.45001</v>
      </c>
      <c r="L125" s="67">
        <f>285.73292+669.87+335.63703+443.63326+181.06321+521.78518</f>
        <v>2437.7216000000003</v>
      </c>
      <c r="M125" s="26">
        <f>2068.89609+15.64974-86.89582+211.92882</f>
        <v>2209.5788299999999</v>
      </c>
      <c r="N125" s="67">
        <f>988.90426+108.77946+1.02322</f>
        <v>1098.70694</v>
      </c>
      <c r="O125" s="67"/>
      <c r="P125" s="67"/>
      <c r="Q125" s="16"/>
      <c r="R125" s="16"/>
    </row>
    <row r="126" spans="2:18" ht="30.75" customHeight="1" x14ac:dyDescent="0.25">
      <c r="B126" s="63"/>
      <c r="C126" s="64"/>
      <c r="D126" s="64"/>
      <c r="E126" s="65"/>
      <c r="F126" s="69" t="s">
        <v>62</v>
      </c>
      <c r="G126" s="67">
        <f>SUM(H126:P126)</f>
        <v>186907.31</v>
      </c>
      <c r="H126" s="67"/>
      <c r="I126" s="67"/>
      <c r="J126" s="67"/>
      <c r="K126" s="70">
        <f>26907.31</f>
        <v>26907.31</v>
      </c>
      <c r="L126" s="67">
        <v>90000</v>
      </c>
      <c r="M126" s="31">
        <f>70000+52984.7768-52984.7768</f>
        <v>70000</v>
      </c>
      <c r="N126" s="67"/>
      <c r="O126" s="67"/>
      <c r="P126" s="67"/>
      <c r="Q126" s="16"/>
    </row>
    <row r="127" spans="2:18" ht="30.75" customHeight="1" x14ac:dyDescent="0.25">
      <c r="B127" s="63"/>
      <c r="C127" s="64"/>
      <c r="D127" s="64"/>
      <c r="E127" s="65"/>
      <c r="F127" s="68" t="s">
        <v>5</v>
      </c>
      <c r="G127" s="67">
        <f>SUM(H127:P127)</f>
        <v>18290.16344</v>
      </c>
      <c r="H127" s="67"/>
      <c r="I127" s="67">
        <v>696.54</v>
      </c>
      <c r="J127" s="67"/>
      <c r="K127" s="67"/>
      <c r="L127" s="67">
        <f>1535.232+984.4512</f>
        <v>2519.6831999999999</v>
      </c>
      <c r="M127" s="26">
        <f>70.07007+53.03782+14677.4148+273.41755</f>
        <v>15073.94024</v>
      </c>
      <c r="N127" s="67"/>
      <c r="O127" s="67"/>
      <c r="P127" s="67"/>
    </row>
    <row r="128" spans="2:18" ht="25.5" x14ac:dyDescent="0.25">
      <c r="B128" s="63"/>
      <c r="C128" s="64"/>
      <c r="D128" s="64"/>
      <c r="E128" s="65"/>
      <c r="F128" s="68" t="s">
        <v>6</v>
      </c>
      <c r="G128" s="67">
        <f>SUM(H128:P128)</f>
        <v>0</v>
      </c>
      <c r="H128" s="67"/>
      <c r="I128" s="67"/>
      <c r="J128" s="67"/>
      <c r="K128" s="67"/>
      <c r="L128" s="67"/>
      <c r="M128" s="26"/>
      <c r="N128" s="67"/>
      <c r="O128" s="67"/>
      <c r="P128" s="67"/>
      <c r="R128" s="3" t="s">
        <v>77</v>
      </c>
    </row>
    <row r="129" spans="2:16" ht="19.5" hidden="1" customHeight="1" x14ac:dyDescent="0.25">
      <c r="B129" s="34" t="s">
        <v>17</v>
      </c>
      <c r="C129" s="32" t="s">
        <v>18</v>
      </c>
      <c r="D129" s="32" t="s">
        <v>16</v>
      </c>
      <c r="E129" s="48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34"/>
      <c r="C130" s="32"/>
      <c r="D130" s="32"/>
      <c r="E130" s="48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34"/>
      <c r="C131" s="32"/>
      <c r="D131" s="32"/>
      <c r="E131" s="48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34"/>
      <c r="C132" s="32"/>
      <c r="D132" s="32"/>
      <c r="E132" s="48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34"/>
      <c r="C133" s="32"/>
      <c r="D133" s="32"/>
      <c r="E133" s="48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34" t="s">
        <v>47</v>
      </c>
      <c r="C134" s="32" t="s">
        <v>89</v>
      </c>
      <c r="D134" s="32" t="s">
        <v>78</v>
      </c>
      <c r="E134" s="33" t="s">
        <v>12</v>
      </c>
      <c r="F134" s="4" t="s">
        <v>2</v>
      </c>
      <c r="G134" s="5">
        <f t="shared" ref="G134:P134" si="54">SUM(G135:G139)</f>
        <v>14491.064180000001</v>
      </c>
      <c r="H134" s="5">
        <f t="shared" si="54"/>
        <v>0</v>
      </c>
      <c r="I134" s="5">
        <f t="shared" si="54"/>
        <v>100</v>
      </c>
      <c r="J134" s="5">
        <f t="shared" si="54"/>
        <v>654.99999999999989</v>
      </c>
      <c r="K134" s="5">
        <f t="shared" si="54"/>
        <v>2924.5364</v>
      </c>
      <c r="L134" s="5">
        <f t="shared" si="54"/>
        <v>3365</v>
      </c>
      <c r="M134" s="5">
        <f>SUM(M135:M139)</f>
        <v>7446.5277800000003</v>
      </c>
      <c r="N134" s="5">
        <f>SUM(N135:N139)</f>
        <v>0</v>
      </c>
      <c r="O134" s="5">
        <f t="shared" ref="O134" si="55">SUM(O135:O139)</f>
        <v>0</v>
      </c>
      <c r="P134" s="5">
        <f t="shared" si="54"/>
        <v>0</v>
      </c>
    </row>
    <row r="135" spans="2:16" ht="26.25" customHeight="1" x14ac:dyDescent="0.25">
      <c r="B135" s="34"/>
      <c r="C135" s="32"/>
      <c r="D135" s="32"/>
      <c r="E135" s="33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/>
      <c r="N135" s="5"/>
      <c r="O135" s="5"/>
      <c r="P135" s="5"/>
    </row>
    <row r="136" spans="2:16" ht="27" customHeight="1" x14ac:dyDescent="0.25">
      <c r="B136" s="34"/>
      <c r="C136" s="32"/>
      <c r="D136" s="32"/>
      <c r="E136" s="33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/>
      <c r="N136" s="5"/>
      <c r="O136" s="5"/>
      <c r="P136" s="5"/>
    </row>
    <row r="137" spans="2:16" ht="27" customHeight="1" x14ac:dyDescent="0.25">
      <c r="B137" s="34"/>
      <c r="C137" s="32"/>
      <c r="D137" s="32"/>
      <c r="E137" s="33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25.5" customHeight="1" x14ac:dyDescent="0.25">
      <c r="B138" s="34"/>
      <c r="C138" s="32"/>
      <c r="D138" s="32"/>
      <c r="E138" s="33"/>
      <c r="F138" s="7" t="s">
        <v>5</v>
      </c>
      <c r="G138" s="5">
        <f>SUM(H138:P138)</f>
        <v>13936.064180000001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31">
        <f>5757.02193+1689.50585</f>
        <v>7446.5277800000003</v>
      </c>
      <c r="N138" s="5"/>
      <c r="O138" s="5"/>
      <c r="P138" s="5"/>
    </row>
    <row r="139" spans="2:16" ht="29.25" customHeight="1" x14ac:dyDescent="0.25">
      <c r="B139" s="34"/>
      <c r="C139" s="32"/>
      <c r="D139" s="32"/>
      <c r="E139" s="33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21.75" customHeight="1" x14ac:dyDescent="0.25">
      <c r="B140" s="34" t="s">
        <v>48</v>
      </c>
      <c r="C140" s="32" t="s">
        <v>65</v>
      </c>
      <c r="D140" s="32" t="s">
        <v>75</v>
      </c>
      <c r="E140" s="33" t="s">
        <v>55</v>
      </c>
      <c r="F140" s="4" t="s">
        <v>2</v>
      </c>
      <c r="G140" s="5">
        <f t="shared" ref="G140:P140" si="56">SUM(G141:G145)</f>
        <v>7701.2092400000001</v>
      </c>
      <c r="H140" s="5">
        <f t="shared" si="56"/>
        <v>0</v>
      </c>
      <c r="I140" s="5">
        <f t="shared" si="56"/>
        <v>501.99923999999999</v>
      </c>
      <c r="J140" s="5">
        <f t="shared" si="56"/>
        <v>0</v>
      </c>
      <c r="K140" s="5">
        <f t="shared" si="56"/>
        <v>6599.21</v>
      </c>
      <c r="L140" s="5">
        <f t="shared" si="56"/>
        <v>0</v>
      </c>
      <c r="M140" s="5">
        <f>SUM(M141:M145)</f>
        <v>600</v>
      </c>
      <c r="N140" s="5">
        <f>SUM(N141:N145)</f>
        <v>0</v>
      </c>
      <c r="O140" s="5">
        <f t="shared" ref="O140" si="57">SUM(O141:O145)</f>
        <v>0</v>
      </c>
      <c r="P140" s="5">
        <f t="shared" si="56"/>
        <v>0</v>
      </c>
    </row>
    <row r="141" spans="2:16" ht="26.25" customHeight="1" x14ac:dyDescent="0.25">
      <c r="B141" s="34"/>
      <c r="C141" s="32"/>
      <c r="D141" s="32"/>
      <c r="E141" s="33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25.5" customHeight="1" x14ac:dyDescent="0.25">
      <c r="B142" s="34"/>
      <c r="C142" s="32"/>
      <c r="D142" s="32"/>
      <c r="E142" s="33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/>
      <c r="N142" s="5"/>
      <c r="O142" s="5"/>
      <c r="P142" s="5"/>
    </row>
    <row r="143" spans="2:16" ht="25.5" customHeight="1" x14ac:dyDescent="0.25">
      <c r="B143" s="34"/>
      <c r="C143" s="32"/>
      <c r="D143" s="32"/>
      <c r="E143" s="33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/>
      <c r="N143" s="5"/>
      <c r="O143" s="5"/>
      <c r="P143" s="5"/>
    </row>
    <row r="144" spans="2:16" ht="27.75" customHeight="1" x14ac:dyDescent="0.25">
      <c r="B144" s="34"/>
      <c r="C144" s="32"/>
      <c r="D144" s="32"/>
      <c r="E144" s="33"/>
      <c r="F144" s="7" t="s">
        <v>5</v>
      </c>
      <c r="G144" s="5">
        <f>SUM(H144:P144)</f>
        <v>2001.2092400000001</v>
      </c>
      <c r="H144" s="5"/>
      <c r="I144" s="5">
        <v>501.99923999999999</v>
      </c>
      <c r="J144" s="5"/>
      <c r="K144" s="5">
        <f>1149.21-250</f>
        <v>899.21</v>
      </c>
      <c r="L144" s="26">
        <v>0</v>
      </c>
      <c r="M144" s="26">
        <f>600</f>
        <v>600</v>
      </c>
      <c r="N144" s="5"/>
      <c r="O144" s="5"/>
      <c r="P144" s="5"/>
    </row>
    <row r="145" spans="2:16" ht="59.25" customHeight="1" x14ac:dyDescent="0.25">
      <c r="B145" s="34"/>
      <c r="C145" s="32"/>
      <c r="D145" s="32"/>
      <c r="E145" s="33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5.75" customHeight="1" x14ac:dyDescent="0.25">
      <c r="B146" s="34" t="s">
        <v>49</v>
      </c>
      <c r="C146" s="32" t="s">
        <v>69</v>
      </c>
      <c r="D146" s="32">
        <v>2019</v>
      </c>
      <c r="E146" s="33" t="s">
        <v>12</v>
      </c>
      <c r="F146" s="4" t="s">
        <v>2</v>
      </c>
      <c r="G146" s="5">
        <f t="shared" ref="G146:P146" si="58">SUM(G147:G151)</f>
        <v>1405.8150000000001</v>
      </c>
      <c r="H146" s="5">
        <f t="shared" si="58"/>
        <v>0</v>
      </c>
      <c r="I146" s="5">
        <f t="shared" si="58"/>
        <v>0</v>
      </c>
      <c r="J146" s="5">
        <f t="shared" si="58"/>
        <v>1405.8150000000001</v>
      </c>
      <c r="K146" s="5">
        <f t="shared" si="58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9">SUM(O147:O151)</f>
        <v>0</v>
      </c>
      <c r="P146" s="5">
        <f t="shared" si="58"/>
        <v>0</v>
      </c>
    </row>
    <row r="147" spans="2:16" ht="27" customHeight="1" x14ac:dyDescent="0.25">
      <c r="B147" s="34"/>
      <c r="C147" s="32"/>
      <c r="D147" s="32"/>
      <c r="E147" s="33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27.75" customHeight="1" x14ac:dyDescent="0.25">
      <c r="B148" s="34"/>
      <c r="C148" s="32"/>
      <c r="D148" s="32"/>
      <c r="E148" s="33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27.75" customHeight="1" x14ac:dyDescent="0.25">
      <c r="B149" s="34"/>
      <c r="C149" s="32"/>
      <c r="D149" s="32"/>
      <c r="E149" s="33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25.5" x14ac:dyDescent="0.25">
      <c r="B150" s="34"/>
      <c r="C150" s="32"/>
      <c r="D150" s="32"/>
      <c r="E150" s="33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/>
      <c r="N150" s="5"/>
      <c r="O150" s="5"/>
      <c r="P150" s="5"/>
    </row>
    <row r="151" spans="2:16" ht="25.5" x14ac:dyDescent="0.25">
      <c r="B151" s="34"/>
      <c r="C151" s="32"/>
      <c r="D151" s="32"/>
      <c r="E151" s="33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/>
      <c r="N151" s="5"/>
      <c r="O151" s="5"/>
      <c r="P151" s="5"/>
    </row>
    <row r="152" spans="2:16" x14ac:dyDescent="0.25">
      <c r="B152" s="34" t="s">
        <v>50</v>
      </c>
      <c r="C152" s="32" t="s">
        <v>61</v>
      </c>
      <c r="D152" s="32" t="s">
        <v>56</v>
      </c>
      <c r="E152" s="33" t="s">
        <v>12</v>
      </c>
      <c r="F152" s="4" t="s">
        <v>2</v>
      </c>
      <c r="G152" s="5">
        <f t="shared" ref="G152:P152" si="60">SUM(G153:G157)</f>
        <v>2635</v>
      </c>
      <c r="H152" s="5">
        <f t="shared" si="60"/>
        <v>0</v>
      </c>
      <c r="I152" s="5">
        <f t="shared" si="60"/>
        <v>0</v>
      </c>
      <c r="J152" s="5">
        <f t="shared" si="60"/>
        <v>1180</v>
      </c>
      <c r="K152" s="5">
        <f t="shared" si="60"/>
        <v>1455</v>
      </c>
      <c r="L152" s="5">
        <f t="shared" si="60"/>
        <v>0</v>
      </c>
      <c r="M152" s="5">
        <f>SUM(M153:M157)</f>
        <v>0</v>
      </c>
      <c r="N152" s="5">
        <f>SUM(N153:N157)</f>
        <v>0</v>
      </c>
      <c r="O152" s="5">
        <f t="shared" ref="O152" si="61">SUM(O153:O157)</f>
        <v>0</v>
      </c>
      <c r="P152" s="5">
        <f t="shared" si="60"/>
        <v>0</v>
      </c>
    </row>
    <row r="153" spans="2:16" ht="25.5" customHeight="1" x14ac:dyDescent="0.25">
      <c r="B153" s="34"/>
      <c r="C153" s="32"/>
      <c r="D153" s="32"/>
      <c r="E153" s="33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/>
      <c r="N153" s="5"/>
      <c r="O153" s="5"/>
      <c r="P153" s="5"/>
    </row>
    <row r="154" spans="2:16" ht="25.5" x14ac:dyDescent="0.25">
      <c r="B154" s="34"/>
      <c r="C154" s="32"/>
      <c r="D154" s="32"/>
      <c r="E154" s="33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/>
      <c r="N154" s="5"/>
      <c r="O154" s="5"/>
      <c r="P154" s="5"/>
    </row>
    <row r="155" spans="2:16" ht="25.5" x14ac:dyDescent="0.25">
      <c r="B155" s="34"/>
      <c r="C155" s="32"/>
      <c r="D155" s="32"/>
      <c r="E155" s="33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25.5" x14ac:dyDescent="0.25">
      <c r="B156" s="34"/>
      <c r="C156" s="32"/>
      <c r="D156" s="32"/>
      <c r="E156" s="33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36" customHeight="1" x14ac:dyDescent="0.25">
      <c r="B157" s="34"/>
      <c r="C157" s="32"/>
      <c r="D157" s="32"/>
      <c r="E157" s="33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24.75" customHeight="1" x14ac:dyDescent="0.25">
      <c r="B158" s="34" t="s">
        <v>52</v>
      </c>
      <c r="C158" s="32" t="s">
        <v>57</v>
      </c>
      <c r="D158" s="32">
        <v>2019</v>
      </c>
      <c r="E158" s="33" t="s">
        <v>12</v>
      </c>
      <c r="F158" s="4" t="s">
        <v>2</v>
      </c>
      <c r="G158" s="5">
        <f t="shared" ref="G158:P158" si="62">SUM(G159:G163)</f>
        <v>150</v>
      </c>
      <c r="H158" s="5">
        <f t="shared" si="62"/>
        <v>0</v>
      </c>
      <c r="I158" s="5">
        <f t="shared" si="62"/>
        <v>0</v>
      </c>
      <c r="J158" s="5">
        <f t="shared" si="62"/>
        <v>150</v>
      </c>
      <c r="K158" s="5">
        <f t="shared" si="62"/>
        <v>0</v>
      </c>
      <c r="L158" s="5">
        <f t="shared" si="62"/>
        <v>0</v>
      </c>
      <c r="M158" s="5">
        <f>SUM(M159:M163)</f>
        <v>0</v>
      </c>
      <c r="N158" s="5">
        <f>SUM(N159:N163)</f>
        <v>0</v>
      </c>
      <c r="O158" s="5">
        <f t="shared" ref="O158" si="63">SUM(O159:O163)</f>
        <v>0</v>
      </c>
      <c r="P158" s="5">
        <f t="shared" si="62"/>
        <v>0</v>
      </c>
    </row>
    <row r="159" spans="2:16" ht="24.75" customHeight="1" x14ac:dyDescent="0.25">
      <c r="B159" s="34"/>
      <c r="C159" s="32"/>
      <c r="D159" s="32"/>
      <c r="E159" s="33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/>
      <c r="N159" s="5"/>
      <c r="O159" s="5"/>
      <c r="P159" s="5"/>
    </row>
    <row r="160" spans="2:16" ht="24.75" customHeight="1" x14ac:dyDescent="0.25">
      <c r="B160" s="34"/>
      <c r="C160" s="32"/>
      <c r="D160" s="32"/>
      <c r="E160" s="33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/>
      <c r="N160" s="5"/>
      <c r="O160" s="5"/>
      <c r="P160" s="5"/>
    </row>
    <row r="161" spans="2:16" ht="24.75" customHeight="1" x14ac:dyDescent="0.25">
      <c r="B161" s="34"/>
      <c r="C161" s="32"/>
      <c r="D161" s="32"/>
      <c r="E161" s="33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24.75" customHeight="1" x14ac:dyDescent="0.25">
      <c r="B162" s="34"/>
      <c r="C162" s="32"/>
      <c r="D162" s="32"/>
      <c r="E162" s="33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24.75" customHeight="1" x14ac:dyDescent="0.25">
      <c r="B163" s="34"/>
      <c r="C163" s="32"/>
      <c r="D163" s="32"/>
      <c r="E163" s="33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24.75" customHeight="1" x14ac:dyDescent="0.25">
      <c r="B164" s="34" t="s">
        <v>53</v>
      </c>
      <c r="C164" s="32" t="s">
        <v>63</v>
      </c>
      <c r="D164" s="32">
        <v>2020</v>
      </c>
      <c r="E164" s="33" t="s">
        <v>12</v>
      </c>
      <c r="F164" s="4" t="s">
        <v>2</v>
      </c>
      <c r="G164" s="5">
        <f t="shared" ref="G164:L164" si="64">SUM(G165:G169)</f>
        <v>2500</v>
      </c>
      <c r="H164" s="5">
        <f t="shared" si="64"/>
        <v>0</v>
      </c>
      <c r="I164" s="5">
        <f t="shared" si="64"/>
        <v>0</v>
      </c>
      <c r="J164" s="5">
        <f t="shared" si="64"/>
        <v>0</v>
      </c>
      <c r="K164" s="5">
        <f t="shared" si="64"/>
        <v>2500</v>
      </c>
      <c r="L164" s="5">
        <f t="shared" si="64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34"/>
      <c r="C165" s="32"/>
      <c r="D165" s="32"/>
      <c r="E165" s="33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24.75" customHeight="1" x14ac:dyDescent="0.25">
      <c r="B166" s="34"/>
      <c r="C166" s="32"/>
      <c r="D166" s="32"/>
      <c r="E166" s="33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24.75" customHeight="1" x14ac:dyDescent="0.25">
      <c r="B167" s="34"/>
      <c r="C167" s="32"/>
      <c r="D167" s="32"/>
      <c r="E167" s="33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/>
      <c r="N167" s="5"/>
      <c r="O167" s="5"/>
      <c r="P167" s="5"/>
    </row>
    <row r="168" spans="2:16" ht="24.75" customHeight="1" x14ac:dyDescent="0.25">
      <c r="B168" s="34"/>
      <c r="C168" s="32"/>
      <c r="D168" s="32"/>
      <c r="E168" s="33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24.75" customHeight="1" x14ac:dyDescent="0.25">
      <c r="B169" s="34"/>
      <c r="C169" s="32"/>
      <c r="D169" s="32"/>
      <c r="E169" s="33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24.75" customHeight="1" x14ac:dyDescent="0.25">
      <c r="B170" s="34" t="s">
        <v>64</v>
      </c>
      <c r="C170" s="32" t="s">
        <v>44</v>
      </c>
      <c r="D170" s="32" t="s">
        <v>84</v>
      </c>
      <c r="E170" s="33" t="s">
        <v>12</v>
      </c>
      <c r="F170" s="4" t="s">
        <v>2</v>
      </c>
      <c r="G170" s="5">
        <f t="shared" ref="G170:P170" si="65">SUM(G171:G175)</f>
        <v>21877.8</v>
      </c>
      <c r="H170" s="5">
        <f t="shared" si="65"/>
        <v>0</v>
      </c>
      <c r="I170" s="5">
        <f t="shared" si="65"/>
        <v>0</v>
      </c>
      <c r="J170" s="5">
        <f t="shared" si="65"/>
        <v>0</v>
      </c>
      <c r="K170" s="5">
        <f t="shared" si="65"/>
        <v>2866.57</v>
      </c>
      <c r="L170" s="5">
        <f t="shared" si="65"/>
        <v>113.6</v>
      </c>
      <c r="M170" s="5">
        <f>SUM(M171:M175)</f>
        <v>18897.63</v>
      </c>
      <c r="N170" s="5">
        <f>SUM(N171:N175)</f>
        <v>0</v>
      </c>
      <c r="O170" s="5">
        <f t="shared" ref="O170" si="66">SUM(O171:O175)</f>
        <v>0</v>
      </c>
      <c r="P170" s="5">
        <f t="shared" si="65"/>
        <v>0</v>
      </c>
    </row>
    <row r="171" spans="2:16" ht="24.75" customHeight="1" x14ac:dyDescent="0.25">
      <c r="B171" s="34"/>
      <c r="C171" s="32"/>
      <c r="D171" s="32"/>
      <c r="E171" s="33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24.75" customHeight="1" x14ac:dyDescent="0.25">
      <c r="B172" s="34"/>
      <c r="C172" s="32"/>
      <c r="D172" s="32"/>
      <c r="E172" s="33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24.75" customHeight="1" x14ac:dyDescent="0.25">
      <c r="B173" s="34"/>
      <c r="C173" s="32"/>
      <c r="D173" s="32"/>
      <c r="E173" s="33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/>
      <c r="N173" s="5"/>
      <c r="O173" s="5"/>
      <c r="P173" s="5"/>
    </row>
    <row r="174" spans="2:16" ht="24.75" customHeight="1" x14ac:dyDescent="0.25">
      <c r="B174" s="34"/>
      <c r="C174" s="32"/>
      <c r="D174" s="32"/>
      <c r="E174" s="33"/>
      <c r="F174" s="7" t="s">
        <v>5</v>
      </c>
      <c r="G174" s="5">
        <f>SUM(H174:P174)</f>
        <v>19011.23</v>
      </c>
      <c r="H174" s="5"/>
      <c r="I174" s="5"/>
      <c r="J174" s="5"/>
      <c r="K174" s="5"/>
      <c r="L174" s="5">
        <v>113.6</v>
      </c>
      <c r="M174" s="31">
        <v>18897.63</v>
      </c>
      <c r="N174" s="5"/>
      <c r="O174" s="5"/>
      <c r="P174" s="5"/>
    </row>
    <row r="175" spans="2:16" ht="24.75" customHeight="1" x14ac:dyDescent="0.25">
      <c r="B175" s="34"/>
      <c r="C175" s="32"/>
      <c r="D175" s="32"/>
      <c r="E175" s="33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28.5" hidden="1" customHeight="1" x14ac:dyDescent="0.25">
      <c r="B176" s="39"/>
      <c r="C176" s="38" t="s">
        <v>13</v>
      </c>
      <c r="D176" s="40">
        <v>2018</v>
      </c>
      <c r="E176" s="33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39"/>
      <c r="C177" s="38"/>
      <c r="D177" s="41"/>
      <c r="E177" s="33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39"/>
      <c r="C178" s="38"/>
      <c r="D178" s="41"/>
      <c r="E178" s="33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39"/>
      <c r="C179" s="38"/>
      <c r="D179" s="41"/>
      <c r="E179" s="33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39"/>
      <c r="C180" s="38"/>
      <c r="D180" s="42"/>
      <c r="E180" s="33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35"/>
      <c r="C181" s="45" t="s">
        <v>14</v>
      </c>
      <c r="D181" s="40">
        <v>2018</v>
      </c>
      <c r="E181" s="33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43"/>
      <c r="C182" s="46"/>
      <c r="D182" s="41"/>
      <c r="E182" s="33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43"/>
      <c r="C183" s="46"/>
      <c r="D183" s="41"/>
      <c r="E183" s="33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43"/>
      <c r="C184" s="46"/>
      <c r="D184" s="41"/>
      <c r="E184" s="33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44"/>
      <c r="C185" s="47"/>
      <c r="D185" s="42"/>
      <c r="E185" s="33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34"/>
      <c r="C186" s="38" t="s">
        <v>15</v>
      </c>
      <c r="D186" s="40">
        <v>2018</v>
      </c>
      <c r="E186" s="33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34"/>
      <c r="C187" s="38"/>
      <c r="D187" s="41"/>
      <c r="E187" s="33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34"/>
      <c r="C188" s="38"/>
      <c r="D188" s="41"/>
      <c r="E188" s="33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34"/>
      <c r="C189" s="38"/>
      <c r="D189" s="41"/>
      <c r="E189" s="33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34"/>
      <c r="C190" s="38"/>
      <c r="D190" s="42"/>
      <c r="E190" s="33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x14ac:dyDescent="0.25">
      <c r="B191" s="34"/>
      <c r="C191" s="38"/>
      <c r="D191" s="32"/>
      <c r="E191" s="38" t="s">
        <v>10</v>
      </c>
      <c r="F191" s="4" t="s">
        <v>2</v>
      </c>
      <c r="G191" s="8">
        <f>SUM(G192:G196)</f>
        <v>1389134.02868</v>
      </c>
      <c r="H191" s="8">
        <f>SUM(H192:H196)</f>
        <v>0</v>
      </c>
      <c r="I191" s="8">
        <f t="shared" ref="I191:N191" si="67">SUM(I192:I196)</f>
        <v>112717.48300000001</v>
      </c>
      <c r="J191" s="8">
        <f t="shared" si="67"/>
        <v>143877.99485000002</v>
      </c>
      <c r="K191" s="8">
        <f t="shared" si="67"/>
        <v>218577.76193000001</v>
      </c>
      <c r="L191" s="8">
        <f>SUM(L192:L196)</f>
        <v>392022.58838000003</v>
      </c>
      <c r="M191" s="8">
        <f t="shared" si="67"/>
        <v>411777.50588000001</v>
      </c>
      <c r="N191" s="8">
        <f t="shared" si="67"/>
        <v>110015.69464</v>
      </c>
      <c r="O191" s="8">
        <f>SUM(O192:O196)</f>
        <v>145</v>
      </c>
      <c r="P191" s="8">
        <f>SUM(P192:P196)</f>
        <v>0</v>
      </c>
    </row>
    <row r="192" spans="2:16" ht="28.5" customHeight="1" x14ac:dyDescent="0.25">
      <c r="B192" s="34"/>
      <c r="C192" s="38"/>
      <c r="D192" s="32"/>
      <c r="E192" s="38"/>
      <c r="F192" s="4" t="s">
        <v>3</v>
      </c>
      <c r="G192" s="8">
        <f>SUM(I192:P192)</f>
        <v>888134.12253000005</v>
      </c>
      <c r="H192" s="8"/>
      <c r="I192" s="8">
        <f t="shared" ref="I192:P196" si="68">I17+I112</f>
        <v>57000</v>
      </c>
      <c r="J192" s="8">
        <f t="shared" si="68"/>
        <v>84401.142000000022</v>
      </c>
      <c r="K192" s="8">
        <f t="shared" si="68"/>
        <v>121770</v>
      </c>
      <c r="L192" s="8">
        <f t="shared" si="68"/>
        <v>241334.43806000001</v>
      </c>
      <c r="M192" s="8">
        <f t="shared" si="68"/>
        <v>274856.55476999999</v>
      </c>
      <c r="N192" s="8">
        <f t="shared" si="68"/>
        <v>108771.9877</v>
      </c>
      <c r="O192" s="8">
        <f t="shared" ref="O192" si="69">O17+O112</f>
        <v>0</v>
      </c>
      <c r="P192" s="8">
        <f t="shared" si="68"/>
        <v>0</v>
      </c>
    </row>
    <row r="193" spans="2:16" ht="26.25" customHeight="1" x14ac:dyDescent="0.25">
      <c r="B193" s="34"/>
      <c r="C193" s="38"/>
      <c r="D193" s="32"/>
      <c r="E193" s="38"/>
      <c r="F193" s="4" t="s">
        <v>4</v>
      </c>
      <c r="G193" s="8">
        <f>SUM(I193:P193)</f>
        <v>41429.250379999998</v>
      </c>
      <c r="H193" s="8"/>
      <c r="I193" s="8">
        <f t="shared" si="68"/>
        <v>3000</v>
      </c>
      <c r="J193" s="8">
        <f t="shared" si="68"/>
        <v>11239.693000000001</v>
      </c>
      <c r="K193" s="8">
        <f t="shared" si="68"/>
        <v>3083.8000099999999</v>
      </c>
      <c r="L193" s="8">
        <f t="shared" si="68"/>
        <v>17437.721600000001</v>
      </c>
      <c r="M193" s="8">
        <f t="shared" si="68"/>
        <v>5569.3288300000004</v>
      </c>
      <c r="N193" s="8">
        <f t="shared" si="68"/>
        <v>1098.70694</v>
      </c>
      <c r="O193" s="8">
        <f t="shared" ref="O193" si="70">O18+O113</f>
        <v>0</v>
      </c>
      <c r="P193" s="8">
        <f t="shared" si="68"/>
        <v>0</v>
      </c>
    </row>
    <row r="194" spans="2:16" ht="26.25" customHeight="1" x14ac:dyDescent="0.25">
      <c r="B194" s="34"/>
      <c r="C194" s="38"/>
      <c r="D194" s="32"/>
      <c r="E194" s="38"/>
      <c r="F194" s="9" t="s">
        <v>62</v>
      </c>
      <c r="G194" s="8">
        <f>SUM(I194:P194)</f>
        <v>229242.78</v>
      </c>
      <c r="H194" s="8"/>
      <c r="I194" s="8">
        <f t="shared" si="68"/>
        <v>0</v>
      </c>
      <c r="J194" s="8">
        <f t="shared" si="68"/>
        <v>0</v>
      </c>
      <c r="K194" s="8">
        <f t="shared" si="68"/>
        <v>55973.880000000005</v>
      </c>
      <c r="L194" s="8">
        <f t="shared" si="68"/>
        <v>96900.9</v>
      </c>
      <c r="M194" s="8">
        <f t="shared" si="68"/>
        <v>76368</v>
      </c>
      <c r="N194" s="8">
        <f t="shared" si="68"/>
        <v>0</v>
      </c>
      <c r="O194" s="8">
        <f t="shared" ref="O194" si="71">O19+O114</f>
        <v>0</v>
      </c>
      <c r="P194" s="8">
        <f t="shared" si="68"/>
        <v>0</v>
      </c>
    </row>
    <row r="195" spans="2:16" ht="26.25" customHeight="1" x14ac:dyDescent="0.25">
      <c r="B195" s="34"/>
      <c r="C195" s="38"/>
      <c r="D195" s="32"/>
      <c r="E195" s="38"/>
      <c r="F195" s="4" t="s">
        <v>5</v>
      </c>
      <c r="G195" s="8">
        <f>SUM(I195:P195)</f>
        <v>230327.87577000001</v>
      </c>
      <c r="H195" s="8"/>
      <c r="I195" s="8">
        <f t="shared" si="68"/>
        <v>52717.483000000007</v>
      </c>
      <c r="J195" s="8">
        <f t="shared" si="68"/>
        <v>48237.159849999996</v>
      </c>
      <c r="K195" s="8">
        <f t="shared" si="68"/>
        <v>37750.081919999997</v>
      </c>
      <c r="L195" s="8">
        <f t="shared" si="68"/>
        <v>36349.528720000002</v>
      </c>
      <c r="M195" s="8">
        <f t="shared" si="68"/>
        <v>54983.622280000011</v>
      </c>
      <c r="N195" s="8">
        <f t="shared" si="68"/>
        <v>145</v>
      </c>
      <c r="O195" s="8">
        <f t="shared" ref="O195" si="72">O20+O115</f>
        <v>145</v>
      </c>
      <c r="P195" s="8">
        <f t="shared" si="68"/>
        <v>0</v>
      </c>
    </row>
    <row r="196" spans="2:16" ht="25.5" x14ac:dyDescent="0.25">
      <c r="B196" s="34"/>
      <c r="C196" s="38"/>
      <c r="D196" s="32"/>
      <c r="E196" s="38"/>
      <c r="F196" s="4" t="s">
        <v>70</v>
      </c>
      <c r="G196" s="8">
        <f>SUM(I196:P196)</f>
        <v>0</v>
      </c>
      <c r="H196" s="8"/>
      <c r="I196" s="8">
        <f t="shared" si="68"/>
        <v>0</v>
      </c>
      <c r="J196" s="8">
        <f t="shared" si="68"/>
        <v>0</v>
      </c>
      <c r="K196" s="8">
        <f t="shared" si="68"/>
        <v>0</v>
      </c>
      <c r="L196" s="8">
        <f t="shared" si="68"/>
        <v>0</v>
      </c>
      <c r="M196" s="8">
        <f t="shared" si="68"/>
        <v>0</v>
      </c>
      <c r="N196" s="8">
        <f t="shared" si="68"/>
        <v>0</v>
      </c>
      <c r="O196" s="8">
        <f t="shared" ref="O196" si="73">O21+O116</f>
        <v>0</v>
      </c>
      <c r="P196" s="8">
        <f t="shared" si="68"/>
        <v>0</v>
      </c>
    </row>
    <row r="198" spans="2:16" x14ac:dyDescent="0.25">
      <c r="L198" s="17"/>
      <c r="N198" s="17"/>
      <c r="O198" s="17"/>
    </row>
    <row r="200" spans="2:16" x14ac:dyDescent="0.25">
      <c r="I200" s="18"/>
    </row>
  </sheetData>
  <mergeCells count="139"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191:B196"/>
    <mergeCell ref="C191:C196"/>
    <mergeCell ref="D191:D196"/>
    <mergeCell ref="E191:E196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2019 - 2022</vt:lpstr>
      <vt:lpstr>'2019 - 2022'!Заголовки_для_печати</vt:lpstr>
      <vt:lpstr>'2019 - 2022'!Область_печати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2022-12-27T14:12:20Z</dcterms:modified>
</cp:coreProperties>
</file>